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Email\"/>
    </mc:Choice>
  </mc:AlternateContent>
  <bookViews>
    <workbookView xWindow="0" yWindow="0" windowWidth="11520" windowHeight="9048" tabRatio="444"/>
  </bookViews>
  <sheets>
    <sheet name="Muži oprava" sheetId="1" r:id="rId1"/>
    <sheet name="Ženy oprava" sheetId="2" r:id="rId2"/>
    <sheet name="Muži původní" sheetId="4" r:id="rId3"/>
    <sheet name="Ženy původní" sheetId="5" r:id="rId4"/>
    <sheet name="List1" sheetId="3" r:id="rId5"/>
  </sheets>
  <definedNames>
    <definedName name="_xlnm.Print_Area" localSheetId="1">'Ženy oprava'!$A$1:$AB$9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9" i="5" l="1"/>
  <c r="X9" i="5" s="1"/>
  <c r="R9" i="5"/>
  <c r="S9" i="5" s="1"/>
  <c r="N9" i="5"/>
  <c r="O9" i="5" s="1"/>
  <c r="J9" i="5"/>
  <c r="K9" i="5" s="1"/>
  <c r="G9" i="5" s="1"/>
  <c r="W8" i="5"/>
  <c r="X8" i="5" s="1"/>
  <c r="R8" i="5"/>
  <c r="S8" i="5" s="1"/>
  <c r="N8" i="5"/>
  <c r="O8" i="5" s="1"/>
  <c r="J8" i="5"/>
  <c r="K8" i="5" s="1"/>
  <c r="G8" i="5" s="1"/>
  <c r="W7" i="5"/>
  <c r="X7" i="5" s="1"/>
  <c r="R7" i="5"/>
  <c r="S7" i="5" s="1"/>
  <c r="N7" i="5"/>
  <c r="O7" i="5" s="1"/>
  <c r="J7" i="5"/>
  <c r="K7" i="5" s="1"/>
  <c r="G7" i="5" s="1"/>
  <c r="W6" i="5"/>
  <c r="X6" i="5" s="1"/>
  <c r="G6" i="5" s="1"/>
  <c r="R6" i="5"/>
  <c r="S6" i="5" s="1"/>
  <c r="N6" i="5"/>
  <c r="O6" i="5" s="1"/>
  <c r="J6" i="5"/>
  <c r="K6" i="5" s="1"/>
  <c r="W18" i="4"/>
  <c r="X18" i="4" s="1"/>
  <c r="R18" i="4"/>
  <c r="S18" i="4" s="1"/>
  <c r="N18" i="4"/>
  <c r="O18" i="4" s="1"/>
  <c r="J18" i="4"/>
  <c r="K18" i="4" s="1"/>
  <c r="G18" i="4" s="1"/>
  <c r="W17" i="4"/>
  <c r="X17" i="4" s="1"/>
  <c r="R17" i="4"/>
  <c r="S17" i="4" s="1"/>
  <c r="N17" i="4"/>
  <c r="O17" i="4" s="1"/>
  <c r="J17" i="4"/>
  <c r="K17" i="4" s="1"/>
  <c r="G17" i="4" s="1"/>
  <c r="W16" i="4"/>
  <c r="X16" i="4" s="1"/>
  <c r="R16" i="4"/>
  <c r="S16" i="4" s="1"/>
  <c r="N16" i="4"/>
  <c r="O16" i="4" s="1"/>
  <c r="J16" i="4"/>
  <c r="K16" i="4" s="1"/>
  <c r="G16" i="4" s="1"/>
  <c r="W15" i="4"/>
  <c r="X15" i="4" s="1"/>
  <c r="R15" i="4"/>
  <c r="S15" i="4" s="1"/>
  <c r="N15" i="4"/>
  <c r="O15" i="4" s="1"/>
  <c r="J15" i="4"/>
  <c r="K15" i="4" s="1"/>
  <c r="G15" i="4"/>
  <c r="W14" i="4"/>
  <c r="X14" i="4" s="1"/>
  <c r="R14" i="4"/>
  <c r="S14" i="4" s="1"/>
  <c r="N14" i="4"/>
  <c r="O14" i="4" s="1"/>
  <c r="J14" i="4"/>
  <c r="K14" i="4" s="1"/>
  <c r="G14" i="4" s="1"/>
  <c r="W13" i="4"/>
  <c r="X13" i="4" s="1"/>
  <c r="R13" i="4"/>
  <c r="S13" i="4" s="1"/>
  <c r="N13" i="4"/>
  <c r="O13" i="4" s="1"/>
  <c r="J13" i="4"/>
  <c r="K13" i="4" s="1"/>
  <c r="G13" i="4" s="1"/>
  <c r="W12" i="4"/>
  <c r="X12" i="4" s="1"/>
  <c r="R12" i="4"/>
  <c r="S12" i="4" s="1"/>
  <c r="N12" i="4"/>
  <c r="O12" i="4" s="1"/>
  <c r="J12" i="4"/>
  <c r="K12" i="4" s="1"/>
  <c r="G12" i="4" s="1"/>
  <c r="W10" i="4"/>
  <c r="X10" i="4" s="1"/>
  <c r="R10" i="4"/>
  <c r="S10" i="4" s="1"/>
  <c r="N10" i="4"/>
  <c r="O10" i="4" s="1"/>
  <c r="J10" i="4"/>
  <c r="K10" i="4" s="1"/>
  <c r="G10" i="4"/>
  <c r="W9" i="4"/>
  <c r="X9" i="4" s="1"/>
  <c r="R9" i="4"/>
  <c r="S9" i="4" s="1"/>
  <c r="N9" i="4"/>
  <c r="O9" i="4" s="1"/>
  <c r="J9" i="4"/>
  <c r="K9" i="4" s="1"/>
  <c r="G9" i="4" s="1"/>
  <c r="W8" i="4"/>
  <c r="X8" i="4" s="1"/>
  <c r="R8" i="4"/>
  <c r="S8" i="4" s="1"/>
  <c r="N8" i="4"/>
  <c r="O8" i="4" s="1"/>
  <c r="J8" i="4"/>
  <c r="K8" i="4" s="1"/>
  <c r="G8" i="4" s="1"/>
  <c r="W7" i="4"/>
  <c r="X7" i="4" s="1"/>
  <c r="R7" i="4"/>
  <c r="S7" i="4" s="1"/>
  <c r="N7" i="4"/>
  <c r="O7" i="4" s="1"/>
  <c r="J7" i="4"/>
  <c r="K7" i="4" s="1"/>
  <c r="G7" i="4" s="1"/>
  <c r="W6" i="4"/>
  <c r="X6" i="4" s="1"/>
  <c r="R6" i="4"/>
  <c r="S6" i="4" s="1"/>
  <c r="N6" i="4"/>
  <c r="O6" i="4" s="1"/>
  <c r="J6" i="4"/>
  <c r="K6" i="4" s="1"/>
  <c r="G6" i="4"/>
  <c r="G9" i="2" l="1"/>
  <c r="G8" i="2"/>
  <c r="G7" i="2"/>
  <c r="G6" i="2"/>
  <c r="G18" i="1" l="1"/>
  <c r="G17" i="1"/>
  <c r="G16" i="1"/>
  <c r="G15" i="1"/>
  <c r="G13" i="1"/>
  <c r="G14" i="1"/>
  <c r="G12" i="1"/>
  <c r="G6" i="1" l="1"/>
  <c r="G7" i="1"/>
  <c r="G8" i="1"/>
  <c r="G10" i="1"/>
  <c r="G9" i="1"/>
</calcChain>
</file>

<file path=xl/sharedStrings.xml><?xml version="1.0" encoding="utf-8"?>
<sst xmlns="http://schemas.openxmlformats.org/spreadsheetml/2006/main" count="323" uniqueCount="103">
  <si>
    <t>Poř.</t>
  </si>
  <si>
    <t>Jméno</t>
  </si>
  <si>
    <t>Body</t>
  </si>
  <si>
    <t>60 m překážek</t>
  </si>
  <si>
    <t>1000 m</t>
  </si>
  <si>
    <t xml:space="preserve"> </t>
  </si>
  <si>
    <t>Bulva Pavel</t>
  </si>
  <si>
    <t>ASK Děčín</t>
  </si>
  <si>
    <t xml:space="preserve">Veleba Petr </t>
  </si>
  <si>
    <t>Spartak Třebíč</t>
  </si>
  <si>
    <t>Garlík Jan</t>
  </si>
  <si>
    <t>Chodov</t>
  </si>
  <si>
    <t>Peňás Pavel</t>
  </si>
  <si>
    <t>Sokol Kolín atletika</t>
  </si>
  <si>
    <t xml:space="preserve">Scholze Peter </t>
  </si>
  <si>
    <t>LIAZ Jablonec</t>
  </si>
  <si>
    <t xml:space="preserve">Tomešek Jiří  </t>
  </si>
  <si>
    <t>Spartak Přerov</t>
  </si>
  <si>
    <t>Fáber Viliam</t>
  </si>
  <si>
    <t>Jablonné n.Orlicí</t>
  </si>
  <si>
    <t>Janouch Jiří</t>
  </si>
  <si>
    <t>AC Drevníky</t>
  </si>
  <si>
    <t>Kostelec pod Č.Lesy</t>
  </si>
  <si>
    <t>Ronovský Petr</t>
  </si>
  <si>
    <t>AC Praha 1890</t>
  </si>
  <si>
    <t>Vodička Zdeněk</t>
  </si>
  <si>
    <t>AC Slovan Liberec</t>
  </si>
  <si>
    <t>Volný Jiří</t>
  </si>
  <si>
    <t>Slezan Opava</t>
  </si>
  <si>
    <t xml:space="preserve">Název závodů: </t>
  </si>
  <si>
    <t>Jablonec nad Nisou</t>
  </si>
  <si>
    <t>Místo:</t>
  </si>
  <si>
    <t>HMČR v pětiboji</t>
  </si>
  <si>
    <t>Datum:</t>
  </si>
  <si>
    <t>Výkon</t>
  </si>
  <si>
    <t>Kateg.</t>
  </si>
  <si>
    <t>Věk</t>
  </si>
  <si>
    <t>M 35 - 59</t>
  </si>
  <si>
    <t>Přep.</t>
  </si>
  <si>
    <t>Koef.</t>
  </si>
  <si>
    <t>Celkem</t>
  </si>
  <si>
    <t>Berreur Natálie</t>
  </si>
  <si>
    <t>AC Česká Lípa</t>
  </si>
  <si>
    <t>Greenová Petra</t>
  </si>
  <si>
    <t>Říčany</t>
  </si>
  <si>
    <t>Beránková Martina</t>
  </si>
  <si>
    <t>USK Praha</t>
  </si>
  <si>
    <t>Pivoňková Alena</t>
  </si>
  <si>
    <t>AC Praha</t>
  </si>
  <si>
    <t>Ž 35 - 59</t>
  </si>
  <si>
    <t>Váha</t>
  </si>
  <si>
    <t>5Kg</t>
  </si>
  <si>
    <t>7Kg</t>
  </si>
  <si>
    <t>4Kg</t>
  </si>
  <si>
    <t>3Kg</t>
  </si>
  <si>
    <t>3:44.81</t>
  </si>
  <si>
    <t>3:20.23</t>
  </si>
  <si>
    <t>4:01.81</t>
  </si>
  <si>
    <t>4:15.84</t>
  </si>
  <si>
    <t>3:47.96</t>
  </si>
  <si>
    <t>5:17.94</t>
  </si>
  <si>
    <t>DNF</t>
  </si>
  <si>
    <t>5:17.47</t>
  </si>
  <si>
    <t>5:50.47</t>
  </si>
  <si>
    <t>3:26.83</t>
  </si>
  <si>
    <t>2:58.37</t>
  </si>
  <si>
    <t>3:26.97</t>
  </si>
  <si>
    <t>3:27.02</t>
  </si>
  <si>
    <t>3:04.61</t>
  </si>
  <si>
    <t>3:49.84</t>
  </si>
  <si>
    <t>4:15.47</t>
  </si>
  <si>
    <t>4:30.08</t>
  </si>
  <si>
    <t>3:52.18</t>
  </si>
  <si>
    <t>Oddíl</t>
  </si>
  <si>
    <t>Dat.nar.</t>
  </si>
  <si>
    <t>3:00.40</t>
  </si>
  <si>
    <t>2:52.20</t>
  </si>
  <si>
    <t>3:45.40</t>
  </si>
  <si>
    <t>2:52.14</t>
  </si>
  <si>
    <t>2:44.68</t>
  </si>
  <si>
    <t>3:18.67</t>
  </si>
  <si>
    <t>M 60 +</t>
  </si>
  <si>
    <t>Hovorka Bohumil</t>
  </si>
  <si>
    <t>Dálka</t>
  </si>
  <si>
    <t>Výška</t>
  </si>
  <si>
    <t>Koule</t>
  </si>
  <si>
    <t>3:12.35</t>
  </si>
  <si>
    <t>6Kg</t>
  </si>
  <si>
    <t>3:26.90</t>
  </si>
  <si>
    <t>0</t>
  </si>
  <si>
    <t>3:20.17</t>
  </si>
  <si>
    <t>3:30.00</t>
  </si>
  <si>
    <t>3:07.11</t>
  </si>
  <si>
    <t>3:59.32</t>
  </si>
  <si>
    <t>4:20.58</t>
  </si>
  <si>
    <t>4:35.65</t>
  </si>
  <si>
    <t>800 m</t>
  </si>
  <si>
    <t>2:52.52</t>
  </si>
  <si>
    <t>T.J. Sokol Říčany a Radošovice</t>
  </si>
  <si>
    <t>ŠAK Chodov</t>
  </si>
  <si>
    <t>Jablonné n.O.</t>
  </si>
  <si>
    <t>Kostelec nad Č. lesy</t>
  </si>
  <si>
    <t>Peňáz Pavel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</si>
</sst>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3">
    <font>
      <sz val="11"/>
      <color theme="1"/>
      <name val="Aptos Narrow"/>
      <family val="2"/>
      <charset val="238"/>
      <scheme val="minor"/>
    </font>
    <font>
      <b/>
      <sz val="12"/>
      <name val="Calibri"/>
      <family val="2"/>
      <charset val="238"/>
    </font>
    <font>
      <b/>
      <sz val="12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1" fontId="1" fillId="0" borderId="0" xfId="0" applyNumberFormat="1" applyFont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14" fontId="1" fillId="0" borderId="4" xfId="0" applyNumberFormat="1" applyFont="1" applyBorder="1" applyAlignment="1">
      <alignment horizontal="center"/>
    </xf>
    <xf numFmtId="0" fontId="1" fillId="0" borderId="4" xfId="0" applyFont="1" applyBorder="1"/>
    <xf numFmtId="1" fontId="1" fillId="0" borderId="4" xfId="0" applyNumberFormat="1" applyFont="1" applyBorder="1" applyAlignment="1">
      <alignment horizontal="center"/>
    </xf>
    <xf numFmtId="2" fontId="1" fillId="0" borderId="4" xfId="0" applyNumberFormat="1" applyFont="1" applyBorder="1"/>
    <xf numFmtId="164" fontId="1" fillId="0" borderId="4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right"/>
    </xf>
    <xf numFmtId="164" fontId="1" fillId="0" borderId="4" xfId="0" applyNumberFormat="1" applyFont="1" applyBorder="1" applyAlignment="1">
      <alignment horizontal="center" vertical="top" shrinkToFit="1"/>
    </xf>
    <xf numFmtId="0" fontId="1" fillId="0" borderId="13" xfId="0" applyFont="1" applyBorder="1" applyAlignment="1">
      <alignment horizontal="right"/>
    </xf>
    <xf numFmtId="164" fontId="1" fillId="0" borderId="4" xfId="0" applyNumberFormat="1" applyFont="1" applyBorder="1" applyAlignment="1">
      <alignment horizontal="left" vertical="top" indent="1" shrinkToFit="1"/>
    </xf>
    <xf numFmtId="2" fontId="1" fillId="0" borderId="4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4" xfId="0" applyFont="1" applyBorder="1"/>
    <xf numFmtId="0" fontId="1" fillId="0" borderId="6" xfId="0" applyFont="1" applyBorder="1"/>
    <xf numFmtId="0" fontId="1" fillId="0" borderId="14" xfId="0" applyFont="1" applyBorder="1" applyAlignment="1">
      <alignment horizontal="center" vertical="top"/>
    </xf>
    <xf numFmtId="0" fontId="1" fillId="0" borderId="8" xfId="0" applyFont="1" applyBorder="1"/>
    <xf numFmtId="0" fontId="1" fillId="0" borderId="14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4" xfId="0" applyFont="1" applyBorder="1" applyAlignment="1">
      <alignment horizontal="center" vertical="top"/>
    </xf>
    <xf numFmtId="164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14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right"/>
    </xf>
    <xf numFmtId="14" fontId="1" fillId="0" borderId="1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4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2" fontId="2" fillId="0" borderId="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6" xfId="0" applyFont="1" applyBorder="1" applyAlignment="1">
      <alignment horizontal="center" wrapText="1"/>
    </xf>
    <xf numFmtId="0" fontId="1" fillId="0" borderId="1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5" xfId="0" applyFont="1" applyBorder="1"/>
    <xf numFmtId="0" fontId="1" fillId="0" borderId="9" xfId="0" applyFont="1" applyBorder="1"/>
    <xf numFmtId="2" fontId="2" fillId="0" borderId="4" xfId="0" applyNumberFormat="1" applyFont="1" applyBorder="1"/>
    <xf numFmtId="164" fontId="1" fillId="0" borderId="4" xfId="0" applyNumberFormat="1" applyFont="1" applyBorder="1"/>
    <xf numFmtId="0" fontId="1" fillId="0" borderId="19" xfId="0" applyFont="1" applyBorder="1"/>
    <xf numFmtId="0" fontId="1" fillId="0" borderId="11" xfId="0" applyFont="1" applyBorder="1" applyAlignment="1">
      <alignment horizontal="left"/>
    </xf>
    <xf numFmtId="14" fontId="1" fillId="0" borderId="12" xfId="0" applyNumberFormat="1" applyFont="1" applyBorder="1" applyAlignment="1">
      <alignment horizontal="center"/>
    </xf>
    <xf numFmtId="0" fontId="1" fillId="0" borderId="16" xfId="0" applyFont="1" applyBorder="1"/>
    <xf numFmtId="0" fontId="1" fillId="0" borderId="13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Protection="1">
      <protection locked="0"/>
    </xf>
    <xf numFmtId="0" fontId="1" fillId="0" borderId="22" xfId="0" applyFont="1" applyBorder="1"/>
    <xf numFmtId="0" fontId="1" fillId="0" borderId="1" xfId="0" applyFont="1" applyBorder="1"/>
    <xf numFmtId="0" fontId="1" fillId="0" borderId="1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Alignment="1" applyProtection="1">
      <alignment horizontal="left"/>
      <protection locked="0"/>
    </xf>
    <xf numFmtId="0" fontId="2" fillId="0" borderId="4" xfId="0" applyFont="1" applyBorder="1"/>
    <xf numFmtId="0" fontId="2" fillId="0" borderId="4" xfId="0" applyFont="1" applyBorder="1" applyAlignment="1">
      <alignment horizontal="right"/>
    </xf>
    <xf numFmtId="164" fontId="2" fillId="0" borderId="4" xfId="0" applyNumberFormat="1" applyFont="1" applyBorder="1"/>
    <xf numFmtId="0" fontId="1" fillId="0" borderId="4" xfId="0" applyFont="1" applyBorder="1" applyAlignment="1">
      <alignment horizontal="center" vertical="center"/>
    </xf>
    <xf numFmtId="0" fontId="1" fillId="0" borderId="0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4" xfId="0" applyFont="1" applyBorder="1" applyProtection="1">
      <protection locked="0"/>
    </xf>
    <xf numFmtId="0" fontId="1" fillId="0" borderId="25" xfId="0" applyFont="1" applyBorder="1"/>
    <xf numFmtId="0" fontId="1" fillId="0" borderId="27" xfId="0" applyFont="1" applyBorder="1"/>
    <xf numFmtId="0" fontId="1" fillId="0" borderId="0" xfId="0" applyFont="1" applyBorder="1" applyProtection="1">
      <protection locked="0"/>
    </xf>
    <xf numFmtId="0" fontId="1" fillId="0" borderId="26" xfId="0" applyFont="1" applyBorder="1"/>
    <xf numFmtId="0" fontId="1" fillId="0" borderId="28" xfId="0" applyFont="1" applyBorder="1"/>
    <xf numFmtId="0" fontId="1" fillId="0" borderId="2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4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14" fontId="1" fillId="0" borderId="19" xfId="0" applyNumberFormat="1" applyFont="1" applyBorder="1" applyAlignment="1" applyProtection="1">
      <alignment horizontal="left"/>
      <protection locked="0"/>
    </xf>
    <xf numFmtId="14" fontId="1" fillId="0" borderId="20" xfId="0" applyNumberFormat="1" applyFont="1" applyBorder="1" applyAlignment="1" applyProtection="1">
      <alignment horizontal="left"/>
      <protection locked="0"/>
    </xf>
    <xf numFmtId="0" fontId="1" fillId="0" borderId="4" xfId="0" applyFont="1" applyBorder="1" applyAlignment="1">
      <alignment horizontal="center" vertical="center"/>
    </xf>
    <xf numFmtId="14" fontId="1" fillId="0" borderId="1" xfId="0" applyNumberFormat="1" applyFont="1" applyBorder="1" applyAlignment="1" applyProtection="1">
      <alignment horizontal="left"/>
      <protection locked="0"/>
    </xf>
    <xf numFmtId="14" fontId="1" fillId="0" borderId="17" xfId="0" applyNumberFormat="1" applyFont="1" applyBorder="1" applyAlignment="1" applyProtection="1">
      <alignment horizontal="left"/>
      <protection locked="0"/>
    </xf>
    <xf numFmtId="0" fontId="1" fillId="0" borderId="2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"/>
  <sheetViews>
    <sheetView tabSelected="1" zoomScaleSheetLayoutView="80" workbookViewId="0">
      <selection activeCell="S24" sqref="S24"/>
    </sheetView>
  </sheetViews>
  <sheetFormatPr defaultColWidth="8.8984375" defaultRowHeight="15.6"/>
  <cols>
    <col min="1" max="1" width="4" style="1" customWidth="1"/>
    <col min="2" max="2" width="16" style="1" bestFit="1" customWidth="1"/>
    <col min="3" max="3" width="11.8984375" style="1" hidden="1" customWidth="1"/>
    <col min="4" max="4" width="4.09765625" style="1" hidden="1" customWidth="1"/>
    <col min="5" max="5" width="6.09765625" style="1" bestFit="1" customWidth="1"/>
    <col min="6" max="6" width="17.3984375" style="1" bestFit="1" customWidth="1"/>
    <col min="7" max="7" width="7.09765625" style="1" bestFit="1" customWidth="1"/>
    <col min="8" max="8" width="6.19921875" style="1" bestFit="1" customWidth="1"/>
    <col min="9" max="9" width="6.8984375" style="1" bestFit="1" customWidth="1"/>
    <col min="10" max="10" width="5.3984375" style="1" bestFit="1" customWidth="1"/>
    <col min="11" max="11" width="5.19921875" style="1" bestFit="1" customWidth="1"/>
    <col min="12" max="12" width="6.19921875" style="1" bestFit="1" customWidth="1"/>
    <col min="13" max="13" width="6.3984375" style="1" bestFit="1" customWidth="1"/>
    <col min="14" max="14" width="5.3984375" style="1" customWidth="1"/>
    <col min="15" max="15" width="5.19921875" style="1" bestFit="1" customWidth="1"/>
    <col min="16" max="16" width="6.19921875" style="1" bestFit="1" customWidth="1"/>
    <col min="17" max="17" width="6.3984375" style="1" bestFit="1" customWidth="1"/>
    <col min="18" max="18" width="5.3984375" style="1" bestFit="1" customWidth="1"/>
    <col min="19" max="20" width="5.19921875" style="1" bestFit="1" customWidth="1"/>
    <col min="21" max="21" width="6.19921875" style="1" bestFit="1" customWidth="1"/>
    <col min="22" max="22" width="6.3984375" style="1" bestFit="1" customWidth="1"/>
    <col min="23" max="23" width="5.3984375" style="1" bestFit="1" customWidth="1"/>
    <col min="24" max="24" width="5.19921875" style="1" bestFit="1" customWidth="1"/>
    <col min="25" max="25" width="7" style="1" bestFit="1" customWidth="1"/>
    <col min="26" max="26" width="7.8984375" style="1" customWidth="1"/>
    <col min="27" max="27" width="7" style="1" bestFit="1" customWidth="1"/>
    <col min="28" max="28" width="5.19921875" style="1" bestFit="1" customWidth="1"/>
    <col min="29" max="16384" width="8.8984375" style="1"/>
  </cols>
  <sheetData>
    <row r="1" spans="1:30">
      <c r="A1" s="79" t="s">
        <v>29</v>
      </c>
      <c r="B1" s="80"/>
      <c r="C1" s="80"/>
      <c r="D1" s="80"/>
      <c r="E1" s="90" t="s">
        <v>32</v>
      </c>
      <c r="F1" s="82"/>
      <c r="G1" s="94" t="s">
        <v>2</v>
      </c>
      <c r="H1" s="94" t="s">
        <v>3</v>
      </c>
      <c r="I1" s="94"/>
      <c r="J1" s="94"/>
      <c r="K1" s="94"/>
      <c r="L1" s="94" t="s">
        <v>83</v>
      </c>
      <c r="M1" s="94"/>
      <c r="N1" s="94"/>
      <c r="O1" s="94"/>
      <c r="P1" s="94" t="s">
        <v>85</v>
      </c>
      <c r="Q1" s="94"/>
      <c r="R1" s="94"/>
      <c r="S1" s="94"/>
      <c r="T1" s="94"/>
      <c r="U1" s="94" t="s">
        <v>84</v>
      </c>
      <c r="V1" s="94"/>
      <c r="W1" s="94"/>
      <c r="X1" s="94"/>
      <c r="Y1" s="94" t="s">
        <v>4</v>
      </c>
      <c r="Z1" s="94"/>
      <c r="AA1" s="94"/>
      <c r="AB1" s="94"/>
    </row>
    <row r="2" spans="1:30">
      <c r="A2" s="83" t="s">
        <v>31</v>
      </c>
      <c r="B2" s="78"/>
      <c r="C2" s="78"/>
      <c r="D2" s="78"/>
      <c r="E2" s="91" t="s">
        <v>30</v>
      </c>
      <c r="F2" s="65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42"/>
      <c r="AD2" s="42"/>
    </row>
    <row r="3" spans="1:30">
      <c r="A3" s="85" t="s">
        <v>33</v>
      </c>
      <c r="B3" s="57"/>
      <c r="C3" s="57"/>
      <c r="D3" s="57"/>
      <c r="E3" s="92">
        <v>46039</v>
      </c>
      <c r="F3" s="93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</row>
    <row r="4" spans="1:30">
      <c r="A4" s="87" t="s">
        <v>0</v>
      </c>
      <c r="B4" s="88" t="s">
        <v>1</v>
      </c>
      <c r="C4" s="89" t="s">
        <v>74</v>
      </c>
      <c r="D4" s="87" t="s">
        <v>36</v>
      </c>
      <c r="E4" s="88" t="s">
        <v>35</v>
      </c>
      <c r="F4" s="88" t="s">
        <v>73</v>
      </c>
      <c r="G4" s="2" t="s">
        <v>40</v>
      </c>
      <c r="H4" s="3" t="s">
        <v>34</v>
      </c>
      <c r="I4" s="2" t="s">
        <v>39</v>
      </c>
      <c r="J4" s="4" t="s">
        <v>38</v>
      </c>
      <c r="K4" s="3" t="s">
        <v>2</v>
      </c>
      <c r="L4" s="3" t="s">
        <v>34</v>
      </c>
      <c r="M4" s="2" t="s">
        <v>39</v>
      </c>
      <c r="N4" s="4" t="s">
        <v>38</v>
      </c>
      <c r="O4" s="3" t="s">
        <v>2</v>
      </c>
      <c r="P4" s="3" t="s">
        <v>34</v>
      </c>
      <c r="Q4" s="2" t="s">
        <v>39</v>
      </c>
      <c r="R4" s="4" t="s">
        <v>38</v>
      </c>
      <c r="S4" s="3" t="s">
        <v>2</v>
      </c>
      <c r="T4" s="3" t="s">
        <v>50</v>
      </c>
      <c r="U4" s="3" t="s">
        <v>34</v>
      </c>
      <c r="V4" s="2" t="s">
        <v>39</v>
      </c>
      <c r="W4" s="4" t="s">
        <v>38</v>
      </c>
      <c r="X4" s="5" t="s">
        <v>2</v>
      </c>
      <c r="Y4" s="3" t="s">
        <v>34</v>
      </c>
      <c r="Z4" s="7" t="s">
        <v>39</v>
      </c>
      <c r="AA4" s="7" t="s">
        <v>38</v>
      </c>
      <c r="AB4" s="6" t="s">
        <v>2</v>
      </c>
      <c r="AD4" s="8"/>
    </row>
    <row r="5" spans="1:30">
      <c r="A5" s="70"/>
      <c r="B5" s="22" t="s">
        <v>37</v>
      </c>
      <c r="C5" s="71"/>
      <c r="D5" s="71"/>
      <c r="E5" s="71"/>
      <c r="F5" s="72"/>
      <c r="G5" s="34"/>
      <c r="H5" s="33"/>
      <c r="I5" s="34"/>
      <c r="J5" s="34"/>
      <c r="K5" s="33"/>
      <c r="L5" s="33"/>
      <c r="M5" s="34"/>
      <c r="N5" s="34"/>
      <c r="O5" s="33"/>
      <c r="P5" s="33"/>
      <c r="Q5" s="34"/>
      <c r="R5" s="34"/>
      <c r="S5" s="33"/>
      <c r="T5" s="33"/>
      <c r="U5" s="33"/>
      <c r="V5" s="34"/>
      <c r="W5" s="34"/>
      <c r="X5" s="33"/>
      <c r="Y5" s="6"/>
      <c r="Z5" s="7"/>
      <c r="AA5" s="7"/>
      <c r="AB5" s="6"/>
      <c r="AD5" s="8"/>
    </row>
    <row r="6" spans="1:30">
      <c r="A6" s="9">
        <v>1</v>
      </c>
      <c r="B6" s="10" t="s">
        <v>6</v>
      </c>
      <c r="C6" s="11">
        <v>25666</v>
      </c>
      <c r="D6" s="9">
        <v>55</v>
      </c>
      <c r="E6" s="9">
        <v>55</v>
      </c>
      <c r="F6" s="12" t="s">
        <v>7</v>
      </c>
      <c r="G6" s="13">
        <f>K6+O6+S6+X6+AB6</f>
        <v>2891</v>
      </c>
      <c r="H6" s="14">
        <v>11.1</v>
      </c>
      <c r="I6" s="15">
        <v>0.87819999999999998</v>
      </c>
      <c r="J6" s="14">
        <v>9.7480200000000004</v>
      </c>
      <c r="K6" s="16">
        <v>589</v>
      </c>
      <c r="L6" s="16">
        <v>4.3899999999999997</v>
      </c>
      <c r="M6" s="17">
        <v>1.3050999999999999</v>
      </c>
      <c r="N6" s="14">
        <v>5.72</v>
      </c>
      <c r="O6" s="16">
        <v>527</v>
      </c>
      <c r="P6" s="14">
        <v>10.039999999999999</v>
      </c>
      <c r="Q6" s="17">
        <v>1.242</v>
      </c>
      <c r="R6" s="14">
        <v>12.46</v>
      </c>
      <c r="S6" s="16">
        <v>634</v>
      </c>
      <c r="T6" s="16" t="s">
        <v>87</v>
      </c>
      <c r="U6" s="12">
        <v>1.43</v>
      </c>
      <c r="V6" s="17">
        <v>1.2330000000000001</v>
      </c>
      <c r="W6" s="14">
        <v>1.76319</v>
      </c>
      <c r="X6" s="16">
        <v>593</v>
      </c>
      <c r="Y6" s="43" t="s">
        <v>55</v>
      </c>
      <c r="Z6" s="19">
        <v>0.85560000000000003</v>
      </c>
      <c r="AA6" s="43" t="s">
        <v>86</v>
      </c>
      <c r="AB6" s="12">
        <v>548</v>
      </c>
    </row>
    <row r="7" spans="1:30">
      <c r="A7" s="9">
        <v>2</v>
      </c>
      <c r="B7" s="10" t="s">
        <v>8</v>
      </c>
      <c r="C7" s="11">
        <v>25959</v>
      </c>
      <c r="D7" s="9">
        <v>54</v>
      </c>
      <c r="E7" s="9">
        <v>50</v>
      </c>
      <c r="F7" s="12" t="s">
        <v>9</v>
      </c>
      <c r="G7" s="13">
        <f t="shared" ref="G7:G18" si="0">K7+O7+S7+X7+AB7</f>
        <v>2742</v>
      </c>
      <c r="H7" s="12">
        <v>9.76</v>
      </c>
      <c r="I7" s="15">
        <v>0.91320000000000001</v>
      </c>
      <c r="J7" s="14">
        <v>8.92</v>
      </c>
      <c r="K7" s="16">
        <v>764</v>
      </c>
      <c r="L7" s="16">
        <v>4.4400000000000004</v>
      </c>
      <c r="M7" s="17">
        <v>1.2299</v>
      </c>
      <c r="N7" s="14">
        <v>5.4607560000000008</v>
      </c>
      <c r="O7" s="16">
        <v>473</v>
      </c>
      <c r="P7" s="14">
        <v>8.9</v>
      </c>
      <c r="Q7" s="17">
        <v>1.1551</v>
      </c>
      <c r="R7" s="14">
        <v>10.280390000000001</v>
      </c>
      <c r="S7" s="16">
        <v>502</v>
      </c>
      <c r="T7" s="16" t="s">
        <v>51</v>
      </c>
      <c r="U7" s="12">
        <v>1.49</v>
      </c>
      <c r="V7" s="17">
        <v>1.1724000000000001</v>
      </c>
      <c r="W7" s="14">
        <v>1.74</v>
      </c>
      <c r="X7" s="16">
        <v>577</v>
      </c>
      <c r="Y7" s="43" t="s">
        <v>72</v>
      </c>
      <c r="Z7" s="19">
        <v>0.89080000000000004</v>
      </c>
      <c r="AA7" s="43" t="s">
        <v>64</v>
      </c>
      <c r="AB7" s="12">
        <v>426</v>
      </c>
    </row>
    <row r="8" spans="1:30">
      <c r="A8" s="9">
        <v>3</v>
      </c>
      <c r="B8" s="10" t="s">
        <v>10</v>
      </c>
      <c r="C8" s="11">
        <v>31657</v>
      </c>
      <c r="D8" s="9">
        <v>39</v>
      </c>
      <c r="E8" s="9">
        <v>35</v>
      </c>
      <c r="F8" s="12" t="s">
        <v>99</v>
      </c>
      <c r="G8" s="13">
        <f t="shared" si="0"/>
        <v>2408</v>
      </c>
      <c r="H8" s="14">
        <v>10.83</v>
      </c>
      <c r="I8" s="15">
        <v>1</v>
      </c>
      <c r="J8" s="14">
        <v>10.83</v>
      </c>
      <c r="K8" s="16">
        <v>395</v>
      </c>
      <c r="L8" s="14">
        <v>5.8</v>
      </c>
      <c r="M8" s="17">
        <v>1.0385</v>
      </c>
      <c r="N8" s="14">
        <v>6.0232999999999999</v>
      </c>
      <c r="O8" s="16">
        <v>591</v>
      </c>
      <c r="P8" s="12">
        <v>7.51</v>
      </c>
      <c r="Q8" s="17">
        <v>1.0462</v>
      </c>
      <c r="R8" s="14">
        <v>7.8500000000000005</v>
      </c>
      <c r="S8" s="16">
        <v>357</v>
      </c>
      <c r="T8" s="16" t="s">
        <v>52</v>
      </c>
      <c r="U8" s="16">
        <v>1.73</v>
      </c>
      <c r="V8" s="17">
        <v>1.0136000000000001</v>
      </c>
      <c r="W8" s="14">
        <v>1.753528</v>
      </c>
      <c r="X8" s="16">
        <v>585</v>
      </c>
      <c r="Y8" s="43" t="s">
        <v>56</v>
      </c>
      <c r="Z8" s="19">
        <v>0.99970000000000003</v>
      </c>
      <c r="AA8" s="43" t="s">
        <v>90</v>
      </c>
      <c r="AB8" s="12">
        <v>480</v>
      </c>
    </row>
    <row r="9" spans="1:30">
      <c r="A9" s="9">
        <v>4</v>
      </c>
      <c r="B9" s="10" t="s">
        <v>14</v>
      </c>
      <c r="C9" s="11">
        <v>24408</v>
      </c>
      <c r="D9" s="9">
        <v>59</v>
      </c>
      <c r="E9" s="9">
        <v>55</v>
      </c>
      <c r="F9" s="12" t="s">
        <v>15</v>
      </c>
      <c r="G9" s="13">
        <f>K9+O9+S9+X9+AB9</f>
        <v>2072</v>
      </c>
      <c r="H9" s="14">
        <v>13.05</v>
      </c>
      <c r="I9" s="15">
        <v>0.87819999999999998</v>
      </c>
      <c r="J9" s="14">
        <v>11.47</v>
      </c>
      <c r="K9" s="16">
        <v>298</v>
      </c>
      <c r="L9" s="20">
        <v>3.4</v>
      </c>
      <c r="M9" s="17">
        <v>1.3050999999999999</v>
      </c>
      <c r="N9" s="14">
        <v>4.43</v>
      </c>
      <c r="O9" s="16">
        <v>278</v>
      </c>
      <c r="P9" s="12">
        <v>8.82</v>
      </c>
      <c r="Q9" s="17">
        <v>1.242</v>
      </c>
      <c r="R9" s="14">
        <v>10.95444</v>
      </c>
      <c r="S9" s="16">
        <v>543</v>
      </c>
      <c r="T9" s="16" t="s">
        <v>87</v>
      </c>
      <c r="U9" s="12">
        <v>1.37</v>
      </c>
      <c r="V9" s="17">
        <v>1.2330000000000001</v>
      </c>
      <c r="W9" s="14">
        <v>1.68</v>
      </c>
      <c r="X9" s="16">
        <v>528</v>
      </c>
      <c r="Y9" s="43" t="s">
        <v>57</v>
      </c>
      <c r="Z9" s="19">
        <v>0.85560000000000003</v>
      </c>
      <c r="AA9" s="43" t="s">
        <v>88</v>
      </c>
      <c r="AB9" s="12">
        <v>425</v>
      </c>
    </row>
    <row r="10" spans="1:30">
      <c r="A10" s="9">
        <v>5</v>
      </c>
      <c r="B10" s="10" t="s">
        <v>102</v>
      </c>
      <c r="C10" s="11">
        <v>25297</v>
      </c>
      <c r="D10" s="9">
        <v>56</v>
      </c>
      <c r="E10" s="9">
        <v>55</v>
      </c>
      <c r="F10" s="12" t="s">
        <v>13</v>
      </c>
      <c r="G10" s="13">
        <f t="shared" si="0"/>
        <v>1995</v>
      </c>
      <c r="H10" s="14">
        <v>12.27</v>
      </c>
      <c r="I10" s="15">
        <v>0.87819999999999998</v>
      </c>
      <c r="J10" s="14">
        <v>10.775513999999999</v>
      </c>
      <c r="K10" s="16">
        <v>403</v>
      </c>
      <c r="L10" s="16">
        <v>0</v>
      </c>
      <c r="M10" s="17">
        <v>1.3050999999999999</v>
      </c>
      <c r="N10" s="14">
        <v>0</v>
      </c>
      <c r="O10" s="16" t="s">
        <v>89</v>
      </c>
      <c r="P10" s="14">
        <v>14.03</v>
      </c>
      <c r="Q10" s="17">
        <v>1.242</v>
      </c>
      <c r="R10" s="14">
        <v>17.420000000000002</v>
      </c>
      <c r="S10" s="16">
        <v>939</v>
      </c>
      <c r="T10" s="16" t="s">
        <v>87</v>
      </c>
      <c r="U10" s="12">
        <v>1.49</v>
      </c>
      <c r="V10" s="17">
        <v>1.2330000000000001</v>
      </c>
      <c r="W10" s="14">
        <v>1.83</v>
      </c>
      <c r="X10" s="16">
        <v>653</v>
      </c>
      <c r="Y10" s="44" t="s">
        <v>61</v>
      </c>
      <c r="Z10" s="19">
        <v>0.85560000000000003</v>
      </c>
      <c r="AA10" s="44" t="s">
        <v>61</v>
      </c>
      <c r="AB10" s="12">
        <v>0</v>
      </c>
    </row>
    <row r="11" spans="1:30">
      <c r="A11" s="9"/>
      <c r="B11" s="77" t="s">
        <v>81</v>
      </c>
      <c r="C11" s="9"/>
      <c r="D11" s="9"/>
      <c r="E11" s="9"/>
      <c r="F11" s="12"/>
      <c r="G11" s="13"/>
      <c r="H11" s="12"/>
      <c r="I11" s="31"/>
      <c r="J11" s="12"/>
      <c r="K11" s="16"/>
      <c r="L11" s="9"/>
      <c r="M11" s="31"/>
      <c r="N11" s="9"/>
      <c r="O11" s="16"/>
      <c r="P11" s="12"/>
      <c r="Q11" s="31"/>
      <c r="R11" s="9"/>
      <c r="S11" s="16"/>
      <c r="T11" s="16"/>
      <c r="U11" s="12"/>
      <c r="V11" s="31"/>
      <c r="W11" s="9"/>
      <c r="X11" s="16"/>
      <c r="Y11" s="43"/>
      <c r="Z11" s="31"/>
      <c r="AA11" s="43"/>
      <c r="AB11" s="12"/>
    </row>
    <row r="12" spans="1:30">
      <c r="A12" s="9">
        <v>1</v>
      </c>
      <c r="B12" s="10" t="s">
        <v>16</v>
      </c>
      <c r="C12" s="11">
        <v>23872</v>
      </c>
      <c r="D12" s="9">
        <v>60</v>
      </c>
      <c r="E12" s="9">
        <v>60</v>
      </c>
      <c r="F12" s="12" t="s">
        <v>17</v>
      </c>
      <c r="G12" s="13">
        <f t="shared" si="0"/>
        <v>2828</v>
      </c>
      <c r="H12" s="14">
        <v>11.26</v>
      </c>
      <c r="I12" s="9">
        <v>0.87319999999999998</v>
      </c>
      <c r="J12" s="14">
        <v>9.84</v>
      </c>
      <c r="K12" s="16">
        <v>572</v>
      </c>
      <c r="L12" s="16">
        <v>4.3600000000000003</v>
      </c>
      <c r="M12" s="17">
        <v>1.3875999999999999</v>
      </c>
      <c r="N12" s="14">
        <v>6.04</v>
      </c>
      <c r="O12" s="16">
        <v>595</v>
      </c>
      <c r="P12" s="14">
        <v>10.93</v>
      </c>
      <c r="Q12" s="17">
        <v>1.2252000000000001</v>
      </c>
      <c r="R12" s="14">
        <v>13.391436000000001</v>
      </c>
      <c r="S12" s="16">
        <v>691</v>
      </c>
      <c r="T12" s="16" t="s">
        <v>51</v>
      </c>
      <c r="U12" s="12">
        <v>1.34</v>
      </c>
      <c r="V12" s="17">
        <v>1.2981</v>
      </c>
      <c r="W12" s="14">
        <v>1.73</v>
      </c>
      <c r="X12" s="16">
        <v>569</v>
      </c>
      <c r="Y12" s="43" t="s">
        <v>58</v>
      </c>
      <c r="Z12" s="19">
        <v>0.82079999999999997</v>
      </c>
      <c r="AA12" s="43" t="s">
        <v>91</v>
      </c>
      <c r="AB12" s="12">
        <v>401</v>
      </c>
    </row>
    <row r="13" spans="1:30">
      <c r="A13" s="9">
        <v>2</v>
      </c>
      <c r="B13" s="10" t="s">
        <v>82</v>
      </c>
      <c r="C13" s="11">
        <v>19238</v>
      </c>
      <c r="D13" s="9">
        <v>73</v>
      </c>
      <c r="E13" s="9">
        <v>70</v>
      </c>
      <c r="F13" s="12" t="s">
        <v>21</v>
      </c>
      <c r="G13" s="13">
        <f>K13+O13+S13+X13+AB13</f>
        <v>2447</v>
      </c>
      <c r="H13" s="14">
        <v>12.91</v>
      </c>
      <c r="I13" s="9">
        <v>0.81740000000000002</v>
      </c>
      <c r="J13" s="14">
        <v>10.56</v>
      </c>
      <c r="K13" s="16">
        <v>440</v>
      </c>
      <c r="L13" s="16">
        <v>3.53</v>
      </c>
      <c r="M13" s="17">
        <v>1.5787</v>
      </c>
      <c r="N13" s="14">
        <v>5.5728109999999997</v>
      </c>
      <c r="O13" s="16">
        <v>496</v>
      </c>
      <c r="P13" s="14">
        <v>10.15</v>
      </c>
      <c r="Q13" s="17">
        <v>1.3036000000000001</v>
      </c>
      <c r="R13" s="14">
        <v>13.231540000000001</v>
      </c>
      <c r="S13" s="16">
        <v>681</v>
      </c>
      <c r="T13" s="16" t="s">
        <v>53</v>
      </c>
      <c r="U13" s="12">
        <v>1.25</v>
      </c>
      <c r="V13" s="17">
        <v>1.4441999999999999</v>
      </c>
      <c r="W13" s="14">
        <v>1.8</v>
      </c>
      <c r="X13" s="16">
        <v>627</v>
      </c>
      <c r="Y13" s="43" t="s">
        <v>60</v>
      </c>
      <c r="Z13" s="19">
        <v>0.75270000000000004</v>
      </c>
      <c r="AA13" s="43" t="s">
        <v>93</v>
      </c>
      <c r="AB13" s="12">
        <v>203</v>
      </c>
    </row>
    <row r="14" spans="1:30">
      <c r="A14" s="9">
        <v>3</v>
      </c>
      <c r="B14" s="10" t="s">
        <v>18</v>
      </c>
      <c r="C14" s="11">
        <v>22695</v>
      </c>
      <c r="D14" s="9">
        <v>63</v>
      </c>
      <c r="E14" s="9">
        <v>60</v>
      </c>
      <c r="F14" s="12" t="s">
        <v>100</v>
      </c>
      <c r="G14" s="13">
        <f t="shared" si="0"/>
        <v>2430</v>
      </c>
      <c r="H14" s="14">
        <v>12.94</v>
      </c>
      <c r="I14" s="32">
        <v>0.87319999999999998</v>
      </c>
      <c r="J14" s="14">
        <v>11.299208</v>
      </c>
      <c r="K14" s="16">
        <v>322</v>
      </c>
      <c r="L14" s="16">
        <v>3.61</v>
      </c>
      <c r="M14" s="17">
        <v>1.3875999999999999</v>
      </c>
      <c r="N14" s="14">
        <v>5</v>
      </c>
      <c r="O14" s="16">
        <v>382</v>
      </c>
      <c r="P14" s="14">
        <v>10.39</v>
      </c>
      <c r="Q14" s="17">
        <v>1.2252000000000001</v>
      </c>
      <c r="R14" s="14">
        <v>12.72</v>
      </c>
      <c r="S14" s="16">
        <v>650</v>
      </c>
      <c r="T14" s="16" t="s">
        <v>51</v>
      </c>
      <c r="U14" s="12">
        <v>1.25</v>
      </c>
      <c r="V14" s="17">
        <v>1.2981</v>
      </c>
      <c r="W14" s="14">
        <v>1.622625</v>
      </c>
      <c r="X14" s="16">
        <v>480</v>
      </c>
      <c r="Y14" s="43" t="s">
        <v>59</v>
      </c>
      <c r="Z14" s="19">
        <v>0.82079999999999997</v>
      </c>
      <c r="AA14" s="43" t="s">
        <v>92</v>
      </c>
      <c r="AB14" s="12">
        <v>596</v>
      </c>
    </row>
    <row r="15" spans="1:30">
      <c r="A15" s="9">
        <v>4</v>
      </c>
      <c r="B15" s="10" t="s">
        <v>20</v>
      </c>
      <c r="C15" s="11">
        <v>21795</v>
      </c>
      <c r="D15" s="9">
        <v>74</v>
      </c>
      <c r="E15" s="9">
        <v>70</v>
      </c>
      <c r="F15" s="12" t="s">
        <v>101</v>
      </c>
      <c r="G15" s="13">
        <f t="shared" si="0"/>
        <v>2347</v>
      </c>
      <c r="H15" s="14">
        <v>12.22</v>
      </c>
      <c r="I15" s="9">
        <v>0.81740000000000002</v>
      </c>
      <c r="J15" s="14">
        <v>9.9886280000000003</v>
      </c>
      <c r="K15" s="16">
        <v>543</v>
      </c>
      <c r="L15" s="16">
        <v>3.81</v>
      </c>
      <c r="M15" s="17">
        <v>1.5787</v>
      </c>
      <c r="N15" s="14">
        <v>6.0148469999999996</v>
      </c>
      <c r="O15" s="16">
        <v>589</v>
      </c>
      <c r="P15" s="14">
        <v>8.5399999999999991</v>
      </c>
      <c r="Q15" s="17">
        <v>1.3036000000000001</v>
      </c>
      <c r="R15" s="14">
        <v>11.132743999999999</v>
      </c>
      <c r="S15" s="16">
        <v>554</v>
      </c>
      <c r="T15" s="16" t="s">
        <v>53</v>
      </c>
      <c r="U15" s="12">
        <v>1.28</v>
      </c>
      <c r="V15" s="17">
        <v>1.4441999999999999</v>
      </c>
      <c r="W15" s="14">
        <v>1.84</v>
      </c>
      <c r="X15" s="16">
        <v>661</v>
      </c>
      <c r="Y15" s="43" t="s">
        <v>61</v>
      </c>
      <c r="Z15" s="19">
        <v>0</v>
      </c>
      <c r="AA15" s="43" t="s">
        <v>61</v>
      </c>
      <c r="AB15" s="12">
        <v>0</v>
      </c>
    </row>
    <row r="16" spans="1:30">
      <c r="A16" s="9">
        <v>5</v>
      </c>
      <c r="B16" s="10" t="s">
        <v>23</v>
      </c>
      <c r="C16" s="11">
        <v>16416</v>
      </c>
      <c r="D16" s="9">
        <v>81</v>
      </c>
      <c r="E16" s="9">
        <v>80</v>
      </c>
      <c r="F16" s="12" t="s">
        <v>24</v>
      </c>
      <c r="G16" s="13">
        <f t="shared" si="0"/>
        <v>2205</v>
      </c>
      <c r="H16" s="14">
        <v>13.4</v>
      </c>
      <c r="I16" s="9">
        <v>0.72489999999999999</v>
      </c>
      <c r="J16" s="14">
        <v>9.7200000000000006</v>
      </c>
      <c r="K16" s="16">
        <v>595</v>
      </c>
      <c r="L16" s="16">
        <v>3.12</v>
      </c>
      <c r="M16" s="17">
        <v>1.8448</v>
      </c>
      <c r="N16" s="14">
        <v>5.75</v>
      </c>
      <c r="O16" s="16">
        <v>533</v>
      </c>
      <c r="P16" s="14">
        <v>6.57</v>
      </c>
      <c r="Q16" s="17">
        <v>1.3885000000000001</v>
      </c>
      <c r="R16" s="14">
        <v>9.1224450000000008</v>
      </c>
      <c r="S16" s="16">
        <v>433</v>
      </c>
      <c r="T16" s="16" t="s">
        <v>54</v>
      </c>
      <c r="U16" s="12">
        <v>1.1299999999999999</v>
      </c>
      <c r="V16" s="17">
        <v>1.6166</v>
      </c>
      <c r="W16" s="14">
        <v>1.82</v>
      </c>
      <c r="X16" s="16">
        <v>644</v>
      </c>
      <c r="Y16" s="43" t="s">
        <v>61</v>
      </c>
      <c r="Z16" s="19">
        <v>0.67559999999999998</v>
      </c>
      <c r="AA16" s="43" t="s">
        <v>61</v>
      </c>
      <c r="AB16" s="12">
        <v>0</v>
      </c>
    </row>
    <row r="17" spans="1:28">
      <c r="A17" s="9">
        <v>6</v>
      </c>
      <c r="B17" s="10" t="s">
        <v>25</v>
      </c>
      <c r="C17" s="11">
        <v>23914</v>
      </c>
      <c r="D17" s="9">
        <v>60</v>
      </c>
      <c r="E17" s="9">
        <v>60</v>
      </c>
      <c r="F17" s="12" t="s">
        <v>26</v>
      </c>
      <c r="G17" s="13">
        <f t="shared" si="0"/>
        <v>1220</v>
      </c>
      <c r="H17" s="14">
        <v>14.52</v>
      </c>
      <c r="I17" s="9">
        <v>0.87319999999999998</v>
      </c>
      <c r="J17" s="14">
        <v>12.678863999999999</v>
      </c>
      <c r="K17" s="16">
        <v>150</v>
      </c>
      <c r="L17" s="16">
        <v>1.76</v>
      </c>
      <c r="M17" s="17">
        <v>1.3875999999999999</v>
      </c>
      <c r="N17" s="14">
        <v>2.4421759999999999</v>
      </c>
      <c r="O17" s="16">
        <v>12</v>
      </c>
      <c r="P17" s="14">
        <v>8.5</v>
      </c>
      <c r="Q17" s="17">
        <v>1.2252000000000001</v>
      </c>
      <c r="R17" s="14">
        <v>10.414200000000001</v>
      </c>
      <c r="S17" s="16">
        <v>510</v>
      </c>
      <c r="T17" s="16" t="s">
        <v>51</v>
      </c>
      <c r="U17" s="12">
        <v>1.22</v>
      </c>
      <c r="V17" s="17">
        <v>1.2981</v>
      </c>
      <c r="W17" s="14">
        <v>1.583682</v>
      </c>
      <c r="X17" s="16">
        <v>449</v>
      </c>
      <c r="Y17" s="43" t="s">
        <v>62</v>
      </c>
      <c r="Z17" s="19">
        <v>0.82079999999999997</v>
      </c>
      <c r="AA17" s="43" t="s">
        <v>94</v>
      </c>
      <c r="AB17" s="12">
        <v>99</v>
      </c>
    </row>
    <row r="18" spans="1:28">
      <c r="A18" s="9">
        <v>7</v>
      </c>
      <c r="B18" s="10" t="s">
        <v>27</v>
      </c>
      <c r="C18" s="11">
        <v>20527</v>
      </c>
      <c r="D18" s="9">
        <v>69</v>
      </c>
      <c r="E18" s="9">
        <v>65</v>
      </c>
      <c r="F18" s="12" t="s">
        <v>28</v>
      </c>
      <c r="G18" s="13">
        <f t="shared" si="0"/>
        <v>1178</v>
      </c>
      <c r="H18" s="14">
        <v>0</v>
      </c>
      <c r="I18" s="9">
        <v>0.83509999999999995</v>
      </c>
      <c r="J18" s="14">
        <v>0</v>
      </c>
      <c r="K18" s="16" t="s">
        <v>89</v>
      </c>
      <c r="L18" s="16">
        <v>2.95</v>
      </c>
      <c r="M18" s="17">
        <v>1.4782999999999999</v>
      </c>
      <c r="N18" s="14">
        <v>4.3609850000000003</v>
      </c>
      <c r="O18" s="16">
        <v>266</v>
      </c>
      <c r="P18" s="14">
        <v>7.4</v>
      </c>
      <c r="Q18" s="17">
        <v>1.3317000000000001</v>
      </c>
      <c r="R18" s="14">
        <v>9.8545800000000021</v>
      </c>
      <c r="S18" s="16">
        <v>477</v>
      </c>
      <c r="T18" s="16" t="s">
        <v>51</v>
      </c>
      <c r="U18" s="14">
        <v>1.1000000000000001</v>
      </c>
      <c r="V18" s="17">
        <v>1.3683000000000001</v>
      </c>
      <c r="W18" s="14">
        <v>1.5</v>
      </c>
      <c r="X18" s="16">
        <v>389</v>
      </c>
      <c r="Y18" s="43" t="s">
        <v>63</v>
      </c>
      <c r="Z18" s="19">
        <v>0.78649999999999998</v>
      </c>
      <c r="AA18" s="43" t="s">
        <v>95</v>
      </c>
      <c r="AB18" s="12">
        <v>46</v>
      </c>
    </row>
  </sheetData>
  <mergeCells count="7">
    <mergeCell ref="E3:F3"/>
    <mergeCell ref="Y1:AB3"/>
    <mergeCell ref="U1:X3"/>
    <mergeCell ref="P1:T3"/>
    <mergeCell ref="L1:O3"/>
    <mergeCell ref="H1:K3"/>
    <mergeCell ref="G1:G3"/>
  </mergeCells>
  <pageMargins left="0.70866141732283472" right="0.70866141732283472" top="0.78740157480314965" bottom="0.78740157480314965" header="0.31496062992125984" footer="0.31496062992125984"/>
  <pageSetup paperSize="9" scale="68" orientation="landscape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"/>
  <sheetViews>
    <sheetView zoomScaleSheetLayoutView="80" workbookViewId="0">
      <selection activeCell="P15" sqref="P15"/>
    </sheetView>
  </sheetViews>
  <sheetFormatPr defaultColWidth="8.8984375" defaultRowHeight="15.6"/>
  <cols>
    <col min="1" max="1" width="5.09765625" style="1" customWidth="1"/>
    <col min="2" max="2" width="17.09765625" style="1" bestFit="1" customWidth="1"/>
    <col min="3" max="3" width="9.8984375" style="1" hidden="1" customWidth="1"/>
    <col min="4" max="4" width="5.09765625" style="1" hidden="1" customWidth="1"/>
    <col min="5" max="5" width="6.09765625" style="1" bestFit="1" customWidth="1"/>
    <col min="6" max="6" width="26.796875" style="1" bestFit="1" customWidth="1"/>
    <col min="7" max="7" width="7.19921875" style="1" bestFit="1" customWidth="1"/>
    <col min="8" max="8" width="6.3984375" style="1" bestFit="1" customWidth="1"/>
    <col min="9" max="9" width="7" style="1" bestFit="1" customWidth="1"/>
    <col min="10" max="10" width="5.5" style="1" bestFit="1" customWidth="1"/>
    <col min="11" max="11" width="5.296875" style="1" bestFit="1" customWidth="1"/>
    <col min="12" max="12" width="6.3984375" style="1" bestFit="1" customWidth="1"/>
    <col min="13" max="13" width="7" style="1" bestFit="1" customWidth="1"/>
    <col min="14" max="14" width="5.3984375" style="1" bestFit="1" customWidth="1"/>
    <col min="15" max="15" width="5.296875" style="1" bestFit="1" customWidth="1"/>
    <col min="16" max="16" width="6.3984375" style="1" bestFit="1" customWidth="1"/>
    <col min="17" max="17" width="7" style="1" bestFit="1" customWidth="1"/>
    <col min="18" max="18" width="5.5" style="1" bestFit="1" customWidth="1"/>
    <col min="19" max="20" width="5.296875" style="1" bestFit="1" customWidth="1"/>
    <col min="21" max="21" width="6.3984375" style="1" bestFit="1" customWidth="1"/>
    <col min="22" max="22" width="7" style="1" bestFit="1" customWidth="1"/>
    <col min="23" max="23" width="5.3984375" style="1" bestFit="1" customWidth="1"/>
    <col min="24" max="24" width="5.296875" style="1" bestFit="1" customWidth="1"/>
    <col min="25" max="25" width="7.09765625" style="1" bestFit="1" customWidth="1"/>
    <col min="26" max="26" width="7" style="1" bestFit="1" customWidth="1"/>
    <col min="27" max="27" width="7.09765625" style="1" bestFit="1" customWidth="1"/>
    <col min="28" max="28" width="5.296875" style="1" bestFit="1" customWidth="1"/>
    <col min="29" max="29" width="7.69921875" style="1" customWidth="1"/>
    <col min="30" max="16384" width="8.8984375" style="1"/>
  </cols>
  <sheetData>
    <row r="1" spans="1:29">
      <c r="A1" s="79" t="s">
        <v>29</v>
      </c>
      <c r="B1" s="53"/>
      <c r="C1" s="80"/>
      <c r="D1" s="80"/>
      <c r="E1" s="81" t="s">
        <v>32</v>
      </c>
      <c r="F1" s="82"/>
      <c r="G1" s="94" t="s">
        <v>2</v>
      </c>
      <c r="H1" s="94" t="s">
        <v>3</v>
      </c>
      <c r="I1" s="94"/>
      <c r="J1" s="94"/>
      <c r="K1" s="94"/>
      <c r="L1" s="94" t="s">
        <v>84</v>
      </c>
      <c r="M1" s="94"/>
      <c r="N1" s="94"/>
      <c r="O1" s="94"/>
      <c r="P1" s="94" t="s">
        <v>85</v>
      </c>
      <c r="Q1" s="94"/>
      <c r="R1" s="94"/>
      <c r="S1" s="94"/>
      <c r="T1" s="94"/>
      <c r="U1" s="94" t="s">
        <v>83</v>
      </c>
      <c r="V1" s="94"/>
      <c r="W1" s="94"/>
      <c r="X1" s="94"/>
      <c r="Y1" s="94" t="s">
        <v>96</v>
      </c>
      <c r="Z1" s="94"/>
      <c r="AA1" s="94"/>
      <c r="AB1" s="94"/>
    </row>
    <row r="2" spans="1:29">
      <c r="A2" s="83" t="s">
        <v>31</v>
      </c>
      <c r="B2" s="86"/>
      <c r="C2" s="78"/>
      <c r="D2" s="78"/>
      <c r="E2" s="84" t="s">
        <v>30</v>
      </c>
      <c r="F2" s="65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42"/>
    </row>
    <row r="3" spans="1:29">
      <c r="A3" s="85" t="s">
        <v>33</v>
      </c>
      <c r="B3" s="60"/>
      <c r="C3" s="57"/>
      <c r="D3" s="57"/>
      <c r="E3" s="92">
        <v>46039</v>
      </c>
      <c r="F3" s="93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</row>
    <row r="4" spans="1:29">
      <c r="A4" s="9" t="s">
        <v>0</v>
      </c>
      <c r="B4" s="9" t="s">
        <v>1</v>
      </c>
      <c r="C4" s="9" t="s">
        <v>74</v>
      </c>
      <c r="D4" s="52" t="s">
        <v>36</v>
      </c>
      <c r="E4" s="52" t="s">
        <v>35</v>
      </c>
      <c r="F4" s="52" t="s">
        <v>73</v>
      </c>
      <c r="G4" s="46" t="s">
        <v>40</v>
      </c>
      <c r="H4" s="47" t="s">
        <v>34</v>
      </c>
      <c r="I4" s="46" t="s">
        <v>39</v>
      </c>
      <c r="J4" s="48" t="s">
        <v>38</v>
      </c>
      <c r="K4" s="47" t="s">
        <v>2</v>
      </c>
      <c r="L4" s="47" t="s">
        <v>34</v>
      </c>
      <c r="M4" s="46" t="s">
        <v>39</v>
      </c>
      <c r="N4" s="48" t="s">
        <v>38</v>
      </c>
      <c r="O4" s="47" t="s">
        <v>2</v>
      </c>
      <c r="P4" s="47" t="s">
        <v>34</v>
      </c>
      <c r="Q4" s="46" t="s">
        <v>39</v>
      </c>
      <c r="R4" s="48" t="s">
        <v>38</v>
      </c>
      <c r="S4" s="47" t="s">
        <v>2</v>
      </c>
      <c r="T4" s="47" t="s">
        <v>50</v>
      </c>
      <c r="U4" s="47" t="s">
        <v>34</v>
      </c>
      <c r="V4" s="46" t="s">
        <v>39</v>
      </c>
      <c r="W4" s="48" t="s">
        <v>38</v>
      </c>
      <c r="X4" s="49" t="s">
        <v>2</v>
      </c>
      <c r="Y4" s="47" t="s">
        <v>34</v>
      </c>
      <c r="Z4" s="50" t="s">
        <v>39</v>
      </c>
      <c r="AA4" s="50" t="s">
        <v>38</v>
      </c>
      <c r="AB4" s="51" t="s">
        <v>2</v>
      </c>
    </row>
    <row r="5" spans="1:29">
      <c r="A5" s="61"/>
      <c r="B5" s="62" t="s">
        <v>49</v>
      </c>
      <c r="C5" s="62"/>
      <c r="D5" s="62"/>
      <c r="E5" s="62"/>
      <c r="F5" s="63"/>
      <c r="G5" s="52"/>
      <c r="H5" s="26"/>
      <c r="I5" s="25"/>
      <c r="J5" s="28"/>
      <c r="K5" s="29"/>
      <c r="L5" s="21"/>
      <c r="N5" s="23"/>
      <c r="O5" s="29"/>
      <c r="P5" s="26"/>
      <c r="Q5" s="25"/>
      <c r="R5" s="23"/>
      <c r="S5" s="29"/>
      <c r="T5" s="26"/>
      <c r="U5" s="53"/>
      <c r="V5" s="23"/>
      <c r="W5" s="30"/>
      <c r="X5" s="21"/>
      <c r="Y5" s="35"/>
      <c r="Z5" s="53"/>
      <c r="AB5" s="29"/>
      <c r="AC5" s="54"/>
    </row>
    <row r="6" spans="1:29">
      <c r="A6" s="47">
        <v>1</v>
      </c>
      <c r="B6" s="58" t="s">
        <v>41</v>
      </c>
      <c r="C6" s="59">
        <v>30378</v>
      </c>
      <c r="D6" s="51">
        <v>42</v>
      </c>
      <c r="E6" s="51">
        <v>40</v>
      </c>
      <c r="F6" s="60" t="s">
        <v>42</v>
      </c>
      <c r="G6" s="13">
        <f>K6+O6+S6+X6+AB6</f>
        <v>2827</v>
      </c>
      <c r="H6" s="14">
        <v>9.8800000000000008</v>
      </c>
      <c r="I6" s="12">
        <v>0.92879999999999996</v>
      </c>
      <c r="J6" s="14">
        <v>9.1765439999999998</v>
      </c>
      <c r="K6" s="16">
        <v>873</v>
      </c>
      <c r="L6" s="14">
        <v>1.28</v>
      </c>
      <c r="M6" s="12">
        <v>1.0714999999999999</v>
      </c>
      <c r="N6" s="14">
        <v>1.3715199999999999</v>
      </c>
      <c r="O6" s="16">
        <v>481</v>
      </c>
      <c r="P6" s="14">
        <v>8.3800000000000008</v>
      </c>
      <c r="Q6" s="12">
        <v>1.1164000000000001</v>
      </c>
      <c r="R6" s="14">
        <v>9.35</v>
      </c>
      <c r="S6" s="16">
        <v>487</v>
      </c>
      <c r="T6" s="39" t="s">
        <v>53</v>
      </c>
      <c r="U6" s="39">
        <v>4.55</v>
      </c>
      <c r="V6" s="12">
        <v>1.0905</v>
      </c>
      <c r="W6" s="14">
        <v>4.9617750000000003</v>
      </c>
      <c r="X6" s="16">
        <v>548</v>
      </c>
      <c r="Y6" s="43" t="s">
        <v>75</v>
      </c>
      <c r="Z6" s="12">
        <v>0.95630000000000004</v>
      </c>
      <c r="AA6" s="43" t="s">
        <v>97</v>
      </c>
      <c r="AB6" s="40">
        <v>438</v>
      </c>
    </row>
    <row r="7" spans="1:29">
      <c r="A7" s="36">
        <v>2</v>
      </c>
      <c r="B7" s="10" t="s">
        <v>43</v>
      </c>
      <c r="C7" s="41">
        <v>30875</v>
      </c>
      <c r="D7" s="9">
        <v>41</v>
      </c>
      <c r="E7" s="9">
        <v>40</v>
      </c>
      <c r="F7" s="12" t="s">
        <v>98</v>
      </c>
      <c r="G7" s="13">
        <f t="shared" ref="G7:G9" si="0">K7+O7+S7+X7+AB7</f>
        <v>2494</v>
      </c>
      <c r="H7" s="14">
        <v>11.41</v>
      </c>
      <c r="I7" s="12">
        <v>0.92879999999999996</v>
      </c>
      <c r="J7" s="14">
        <v>10.597607999999999</v>
      </c>
      <c r="K7" s="16">
        <v>604</v>
      </c>
      <c r="L7" s="14">
        <v>1.22</v>
      </c>
      <c r="M7" s="12">
        <v>1.0714999999999999</v>
      </c>
      <c r="N7" s="14">
        <v>1.3</v>
      </c>
      <c r="O7" s="16">
        <v>409</v>
      </c>
      <c r="P7" s="14">
        <v>7.36</v>
      </c>
      <c r="Q7" s="12">
        <v>1.1164000000000001</v>
      </c>
      <c r="R7" s="14">
        <v>8.2100000000000009</v>
      </c>
      <c r="S7" s="16">
        <v>413</v>
      </c>
      <c r="T7" s="39" t="s">
        <v>53</v>
      </c>
      <c r="U7" s="39">
        <v>4.55</v>
      </c>
      <c r="V7" s="12">
        <v>1.0905</v>
      </c>
      <c r="W7" s="14">
        <v>4.9617750000000003</v>
      </c>
      <c r="X7" s="16">
        <v>548</v>
      </c>
      <c r="Y7" s="43" t="s">
        <v>76</v>
      </c>
      <c r="Z7" s="12">
        <v>0.95630000000000004</v>
      </c>
      <c r="AA7" s="43" t="s">
        <v>79</v>
      </c>
      <c r="AB7" s="40">
        <v>520</v>
      </c>
    </row>
    <row r="8" spans="1:29">
      <c r="A8" s="36">
        <v>3</v>
      </c>
      <c r="B8" s="37" t="s">
        <v>45</v>
      </c>
      <c r="C8" s="38">
        <v>26021</v>
      </c>
      <c r="D8" s="9">
        <v>54</v>
      </c>
      <c r="E8" s="9">
        <v>50</v>
      </c>
      <c r="F8" s="12" t="s">
        <v>46</v>
      </c>
      <c r="G8" s="13">
        <f t="shared" si="0"/>
        <v>2350</v>
      </c>
      <c r="H8" s="14">
        <v>12.29</v>
      </c>
      <c r="I8" s="12">
        <v>0.8861</v>
      </c>
      <c r="J8" s="14">
        <v>10.9</v>
      </c>
      <c r="K8" s="16">
        <v>553</v>
      </c>
      <c r="L8" s="12">
        <v>1.22</v>
      </c>
      <c r="M8" s="12">
        <v>1.1826000000000001</v>
      </c>
      <c r="N8" s="14">
        <v>1.4427720000000002</v>
      </c>
      <c r="O8" s="12">
        <v>555</v>
      </c>
      <c r="P8" s="12">
        <v>9.33</v>
      </c>
      <c r="Q8" s="56">
        <v>1.133</v>
      </c>
      <c r="R8" s="14">
        <v>10.57089</v>
      </c>
      <c r="S8" s="16">
        <v>567</v>
      </c>
      <c r="T8" s="39" t="s">
        <v>54</v>
      </c>
      <c r="U8" s="39">
        <v>3.8</v>
      </c>
      <c r="V8" s="12">
        <v>1.2225999999999999</v>
      </c>
      <c r="W8" s="14">
        <v>4.6399999999999997</v>
      </c>
      <c r="X8" s="16">
        <v>464</v>
      </c>
      <c r="Y8" s="43" t="s">
        <v>77</v>
      </c>
      <c r="Z8" s="12">
        <v>0.88139999999999996</v>
      </c>
      <c r="AA8" s="43" t="s">
        <v>80</v>
      </c>
      <c r="AB8" s="40">
        <v>211</v>
      </c>
    </row>
    <row r="9" spans="1:29">
      <c r="A9" s="36">
        <v>4</v>
      </c>
      <c r="B9" s="37" t="s">
        <v>47</v>
      </c>
      <c r="C9" s="38">
        <v>29067</v>
      </c>
      <c r="D9" s="9">
        <v>46</v>
      </c>
      <c r="E9" s="9">
        <v>45</v>
      </c>
      <c r="F9" s="12" t="s">
        <v>48</v>
      </c>
      <c r="G9" s="13">
        <f t="shared" si="0"/>
        <v>1796</v>
      </c>
      <c r="H9" s="14">
        <v>13.18</v>
      </c>
      <c r="I9" s="56">
        <v>0.89800000000000002</v>
      </c>
      <c r="J9" s="14">
        <v>11.83564</v>
      </c>
      <c r="K9" s="16">
        <v>407</v>
      </c>
      <c r="L9" s="14">
        <v>1.19</v>
      </c>
      <c r="M9" s="12">
        <v>1.1254999999999999</v>
      </c>
      <c r="N9" s="14">
        <v>1.33</v>
      </c>
      <c r="O9" s="12">
        <v>439</v>
      </c>
      <c r="P9" s="14">
        <v>8.5399999999999991</v>
      </c>
      <c r="Q9" s="12">
        <v>1.2061999999999999</v>
      </c>
      <c r="R9" s="14">
        <v>10.300947999999998</v>
      </c>
      <c r="S9" s="16">
        <v>549</v>
      </c>
      <c r="T9" s="39" t="s">
        <v>53</v>
      </c>
      <c r="U9" s="39">
        <v>3.81</v>
      </c>
      <c r="V9" s="12">
        <v>1.1536999999999999</v>
      </c>
      <c r="W9" s="14">
        <v>4.3899999999999997</v>
      </c>
      <c r="X9" s="16">
        <v>401</v>
      </c>
      <c r="Y9" s="43" t="s">
        <v>61</v>
      </c>
      <c r="Z9" s="12">
        <v>0.91920000000000002</v>
      </c>
      <c r="AA9" s="44">
        <v>0</v>
      </c>
      <c r="AB9" s="40">
        <v>0</v>
      </c>
    </row>
  </sheetData>
  <mergeCells count="7">
    <mergeCell ref="E3:F3"/>
    <mergeCell ref="G1:G3"/>
    <mergeCell ref="Y1:AB3"/>
    <mergeCell ref="U1:X3"/>
    <mergeCell ref="P1:T3"/>
    <mergeCell ref="L1:O3"/>
    <mergeCell ref="H1:K3"/>
  </mergeCells>
  <pageMargins left="0.70866141732283472" right="0.70866141732283472" top="0.78740157480314965" bottom="0.78740157480314965" header="0.31496062992125984" footer="0.31496062992125984"/>
  <pageSetup paperSize="9" scale="63" orientation="landscape" r:id="rId1"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topLeftCell="C1" workbookViewId="0">
      <selection activeCell="AA6" sqref="AA6"/>
    </sheetView>
  </sheetViews>
  <sheetFormatPr defaultColWidth="8.8984375" defaultRowHeight="15.6"/>
  <cols>
    <col min="1" max="1" width="4" style="1" customWidth="1"/>
    <col min="2" max="2" width="16" style="1" bestFit="1" customWidth="1"/>
    <col min="3" max="3" width="11.8984375" style="1" customWidth="1"/>
    <col min="4" max="4" width="4.09765625" style="1" bestFit="1" customWidth="1"/>
    <col min="5" max="5" width="6.09765625" style="1" bestFit="1" customWidth="1"/>
    <col min="6" max="6" width="17.3984375" style="1" bestFit="1" customWidth="1"/>
    <col min="7" max="7" width="7.69921875" style="1" customWidth="1"/>
    <col min="8" max="8" width="6.09765625" style="1" bestFit="1" customWidth="1"/>
    <col min="9" max="9" width="10.09765625" style="1" customWidth="1"/>
    <col min="10" max="10" width="7.8984375" style="1" customWidth="1"/>
    <col min="11" max="11" width="5.09765625" style="1" bestFit="1" customWidth="1"/>
    <col min="12" max="12" width="5.3984375" style="1" customWidth="1"/>
    <col min="13" max="13" width="6.3984375" style="1" bestFit="1" customWidth="1"/>
    <col min="14" max="16" width="5.3984375" style="1" customWidth="1"/>
    <col min="17" max="17" width="6.3984375" style="1" bestFit="1" customWidth="1"/>
    <col min="18" max="18" width="6.09765625" style="1" customWidth="1"/>
    <col min="19" max="21" width="5.3984375" style="1" customWidth="1"/>
    <col min="22" max="22" width="6.3984375" style="1" bestFit="1" customWidth="1"/>
    <col min="23" max="24" width="5.3984375" style="1" customWidth="1"/>
    <col min="25" max="25" width="7" style="1" bestFit="1" customWidth="1"/>
    <col min="26" max="26" width="7.8984375" style="1" customWidth="1"/>
    <col min="27" max="27" width="7" style="1" bestFit="1" customWidth="1"/>
    <col min="28" max="28" width="5.09765625" style="1" bestFit="1" customWidth="1"/>
    <col min="29" max="16384" width="8.8984375" style="1"/>
  </cols>
  <sheetData>
    <row r="1" spans="1:30">
      <c r="A1" s="1" t="s">
        <v>29</v>
      </c>
      <c r="E1" s="73" t="s">
        <v>32</v>
      </c>
    </row>
    <row r="2" spans="1:30">
      <c r="A2" s="1" t="s">
        <v>31</v>
      </c>
      <c r="E2" s="73" t="s">
        <v>30</v>
      </c>
      <c r="G2" s="94" t="s">
        <v>2</v>
      </c>
      <c r="H2" s="94" t="s">
        <v>3</v>
      </c>
      <c r="I2" s="94"/>
      <c r="J2" s="94"/>
      <c r="K2" s="94"/>
      <c r="L2" s="94" t="s">
        <v>83</v>
      </c>
      <c r="M2" s="94"/>
      <c r="N2" s="94"/>
      <c r="O2" s="94"/>
      <c r="P2" s="94" t="s">
        <v>85</v>
      </c>
      <c r="Q2" s="94"/>
      <c r="R2" s="94"/>
      <c r="S2" s="94"/>
      <c r="T2" s="94"/>
      <c r="U2" s="94" t="s">
        <v>84</v>
      </c>
      <c r="V2" s="94"/>
      <c r="W2" s="94"/>
      <c r="X2" s="94"/>
      <c r="Y2" s="94" t="s">
        <v>4</v>
      </c>
      <c r="Z2" s="94"/>
      <c r="AA2" s="94"/>
      <c r="AB2" s="94"/>
      <c r="AC2" s="42"/>
      <c r="AD2" s="42"/>
    </row>
    <row r="3" spans="1:30">
      <c r="A3" s="66" t="s">
        <v>33</v>
      </c>
      <c r="B3" s="66"/>
      <c r="C3" s="66"/>
      <c r="D3" s="66"/>
      <c r="E3" s="95">
        <v>46039</v>
      </c>
      <c r="F3" s="96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</row>
    <row r="4" spans="1:30">
      <c r="A4" s="67" t="s">
        <v>0</v>
      </c>
      <c r="B4" s="68" t="s">
        <v>1</v>
      </c>
      <c r="C4" s="69" t="s">
        <v>74</v>
      </c>
      <c r="D4" s="67" t="s">
        <v>36</v>
      </c>
      <c r="E4" s="68" t="s">
        <v>35</v>
      </c>
      <c r="F4" s="68" t="s">
        <v>73</v>
      </c>
      <c r="G4" s="2" t="s">
        <v>40</v>
      </c>
      <c r="H4" s="3" t="s">
        <v>34</v>
      </c>
      <c r="I4" s="2" t="s">
        <v>39</v>
      </c>
      <c r="J4" s="4" t="s">
        <v>38</v>
      </c>
      <c r="K4" s="3" t="s">
        <v>2</v>
      </c>
      <c r="L4" s="3" t="s">
        <v>34</v>
      </c>
      <c r="M4" s="2" t="s">
        <v>39</v>
      </c>
      <c r="N4" s="4" t="s">
        <v>38</v>
      </c>
      <c r="O4" s="3" t="s">
        <v>2</v>
      </c>
      <c r="P4" s="3" t="s">
        <v>34</v>
      </c>
      <c r="Q4" s="2" t="s">
        <v>39</v>
      </c>
      <c r="R4" s="4" t="s">
        <v>38</v>
      </c>
      <c r="S4" s="3" t="s">
        <v>2</v>
      </c>
      <c r="T4" s="3" t="s">
        <v>50</v>
      </c>
      <c r="U4" s="3" t="s">
        <v>34</v>
      </c>
      <c r="V4" s="2" t="s">
        <v>39</v>
      </c>
      <c r="W4" s="4" t="s">
        <v>38</v>
      </c>
      <c r="X4" s="5" t="s">
        <v>2</v>
      </c>
      <c r="Y4" s="3" t="s">
        <v>34</v>
      </c>
      <c r="Z4" s="7" t="s">
        <v>39</v>
      </c>
      <c r="AA4" s="7" t="s">
        <v>38</v>
      </c>
      <c r="AB4" s="6" t="s">
        <v>2</v>
      </c>
      <c r="AD4" s="8"/>
    </row>
    <row r="5" spans="1:30">
      <c r="A5" s="70"/>
      <c r="B5" s="22" t="s">
        <v>37</v>
      </c>
      <c r="C5" s="71"/>
      <c r="D5" s="71"/>
      <c r="E5" s="71"/>
      <c r="F5" s="72"/>
      <c r="G5" s="34"/>
      <c r="H5" s="33"/>
      <c r="I5" s="34"/>
      <c r="J5" s="34"/>
      <c r="K5" s="33"/>
      <c r="L5" s="33"/>
      <c r="M5" s="34"/>
      <c r="N5" s="34"/>
      <c r="O5" s="33"/>
      <c r="P5" s="33"/>
      <c r="Q5" s="34"/>
      <c r="R5" s="34"/>
      <c r="S5" s="33"/>
      <c r="T5" s="33"/>
      <c r="U5" s="33"/>
      <c r="V5" s="34"/>
      <c r="W5" s="34"/>
      <c r="X5" s="33"/>
      <c r="Y5" s="6"/>
      <c r="Z5" s="7"/>
      <c r="AA5" s="7"/>
      <c r="AB5" s="6"/>
      <c r="AD5" s="8"/>
    </row>
    <row r="6" spans="1:30">
      <c r="A6" s="9">
        <v>1</v>
      </c>
      <c r="B6" s="10" t="s">
        <v>6</v>
      </c>
      <c r="C6" s="11">
        <v>25666</v>
      </c>
      <c r="D6" s="9">
        <v>55</v>
      </c>
      <c r="E6" s="9">
        <v>55</v>
      </c>
      <c r="F6" s="12" t="s">
        <v>7</v>
      </c>
      <c r="G6" s="13">
        <f>K6+O6+S6+X6+AB6</f>
        <v>2898</v>
      </c>
      <c r="H6" s="14">
        <v>11.1</v>
      </c>
      <c r="I6" s="15">
        <v>0.87819999999999998</v>
      </c>
      <c r="J6" s="14">
        <f t="shared" ref="J6:J10" si="0">H6*I6</f>
        <v>9.7480200000000004</v>
      </c>
      <c r="K6" s="16">
        <f t="shared" ref="K6:K10" si="1">IF(AND(J6&gt;7,J6&lt;15.5),ROUNDDOWN(20.5173*(15.5-J6)^1.92,0),"0")</f>
        <v>590</v>
      </c>
      <c r="L6" s="16">
        <v>4.3899999999999997</v>
      </c>
      <c r="M6" s="17">
        <v>1.3050999999999999</v>
      </c>
      <c r="N6" s="14">
        <f t="shared" ref="N6:N10" si="2">L6*M6</f>
        <v>5.7293889999999994</v>
      </c>
      <c r="O6" s="16">
        <f t="shared" ref="O6:O10" si="3">IF(AND(N6&gt;2.2,N6&lt;9),ROUNDDOWN(0.14354*((N6*100)-220)^1.4,0),"0")</f>
        <v>529</v>
      </c>
      <c r="P6" s="12">
        <v>10.039999999999999</v>
      </c>
      <c r="Q6" s="17">
        <v>1.242</v>
      </c>
      <c r="R6" s="14">
        <f t="shared" ref="R6:R10" si="4">P6*Q6</f>
        <v>12.469679999999999</v>
      </c>
      <c r="S6" s="16">
        <f t="shared" ref="S6:S10" si="5">IF(AND(R6&gt;1.5,R6&lt;23),ROUNDDOWN(51.39*(R6-1.5)^1.05,0),"0")</f>
        <v>635</v>
      </c>
      <c r="T6" s="16" t="s">
        <v>51</v>
      </c>
      <c r="U6" s="12">
        <v>1.43</v>
      </c>
      <c r="V6" s="17">
        <v>1.2330000000000001</v>
      </c>
      <c r="W6" s="14">
        <f t="shared" ref="W6:W10" si="6">U6*V6</f>
        <v>1.76319</v>
      </c>
      <c r="X6" s="18">
        <f t="shared" ref="X6:X10" si="7">IF(AND(W6&gt;1,W6&lt;2.45),ROUNDDOWN(0.8465*((W6*100)-75)^1.42,0),"0")</f>
        <v>596</v>
      </c>
      <c r="Y6" s="43" t="s">
        <v>55</v>
      </c>
      <c r="Z6" s="19">
        <v>0.85560000000000003</v>
      </c>
      <c r="AA6" s="43" t="s">
        <v>86</v>
      </c>
      <c r="AB6" s="12">
        <v>548</v>
      </c>
    </row>
    <row r="7" spans="1:30">
      <c r="A7" s="9">
        <v>2</v>
      </c>
      <c r="B7" s="10" t="s">
        <v>8</v>
      </c>
      <c r="C7" s="11">
        <v>25959</v>
      </c>
      <c r="D7" s="9">
        <v>54</v>
      </c>
      <c r="E7" s="9">
        <v>50</v>
      </c>
      <c r="F7" s="12" t="s">
        <v>9</v>
      </c>
      <c r="G7" s="13">
        <f t="shared" ref="G7:G18" si="8">K7+O7+S7+X7+AB7</f>
        <v>2750</v>
      </c>
      <c r="H7" s="12">
        <v>9.76</v>
      </c>
      <c r="I7" s="15">
        <v>0.91320000000000001</v>
      </c>
      <c r="J7" s="14">
        <f t="shared" si="0"/>
        <v>8.9128319999999999</v>
      </c>
      <c r="K7" s="16">
        <f t="shared" si="1"/>
        <v>765</v>
      </c>
      <c r="L7" s="16">
        <v>4.4400000000000004</v>
      </c>
      <c r="M7" s="17">
        <v>1.2299</v>
      </c>
      <c r="N7" s="14">
        <f t="shared" si="2"/>
        <v>5.4607560000000008</v>
      </c>
      <c r="O7" s="16">
        <f t="shared" si="3"/>
        <v>473</v>
      </c>
      <c r="P7" s="14">
        <v>8.9</v>
      </c>
      <c r="Q7" s="17">
        <v>1.1551</v>
      </c>
      <c r="R7" s="14">
        <f t="shared" si="4"/>
        <v>10.280390000000001</v>
      </c>
      <c r="S7" s="16">
        <f t="shared" si="5"/>
        <v>503</v>
      </c>
      <c r="T7" s="16" t="s">
        <v>51</v>
      </c>
      <c r="U7" s="12">
        <v>1.49</v>
      </c>
      <c r="V7" s="17">
        <v>1.1724000000000001</v>
      </c>
      <c r="W7" s="14">
        <f t="shared" si="6"/>
        <v>1.7468760000000001</v>
      </c>
      <c r="X7" s="18">
        <f t="shared" si="7"/>
        <v>583</v>
      </c>
      <c r="Y7" s="43" t="s">
        <v>72</v>
      </c>
      <c r="Z7" s="19">
        <v>0.89080000000000004</v>
      </c>
      <c r="AA7" s="43" t="s">
        <v>64</v>
      </c>
      <c r="AB7" s="12">
        <v>426</v>
      </c>
    </row>
    <row r="8" spans="1:30">
      <c r="A8" s="9">
        <v>3</v>
      </c>
      <c r="B8" s="10" t="s">
        <v>10</v>
      </c>
      <c r="C8" s="11">
        <v>31657</v>
      </c>
      <c r="D8" s="9">
        <v>39</v>
      </c>
      <c r="E8" s="9">
        <v>35</v>
      </c>
      <c r="F8" s="12" t="s">
        <v>11</v>
      </c>
      <c r="G8" s="13">
        <f t="shared" si="8"/>
        <v>2415</v>
      </c>
      <c r="H8" s="12">
        <v>10.83</v>
      </c>
      <c r="I8" s="15">
        <v>1</v>
      </c>
      <c r="J8" s="14">
        <f t="shared" si="0"/>
        <v>10.83</v>
      </c>
      <c r="K8" s="16">
        <f t="shared" si="1"/>
        <v>395</v>
      </c>
      <c r="L8" s="14">
        <v>5.8</v>
      </c>
      <c r="M8" s="17">
        <v>1.0385</v>
      </c>
      <c r="N8" s="14">
        <f t="shared" si="2"/>
        <v>6.0232999999999999</v>
      </c>
      <c r="O8" s="16">
        <f t="shared" si="3"/>
        <v>592</v>
      </c>
      <c r="P8" s="12">
        <v>7.51</v>
      </c>
      <c r="Q8" s="17">
        <v>1.0462</v>
      </c>
      <c r="R8" s="14">
        <f t="shared" si="4"/>
        <v>7.8569620000000002</v>
      </c>
      <c r="S8" s="16">
        <f t="shared" si="5"/>
        <v>358</v>
      </c>
      <c r="T8" s="16" t="s">
        <v>52</v>
      </c>
      <c r="U8" s="16">
        <v>1.73</v>
      </c>
      <c r="V8" s="17">
        <v>1.0136000000000001</v>
      </c>
      <c r="W8" s="14">
        <f t="shared" si="6"/>
        <v>1.753528</v>
      </c>
      <c r="X8" s="18">
        <f t="shared" si="7"/>
        <v>588</v>
      </c>
      <c r="Y8" s="43" t="s">
        <v>56</v>
      </c>
      <c r="Z8" s="19">
        <v>0.99970000000000003</v>
      </c>
      <c r="AA8" s="43" t="s">
        <v>65</v>
      </c>
      <c r="AB8" s="12">
        <v>482</v>
      </c>
    </row>
    <row r="9" spans="1:30">
      <c r="A9" s="9" t="s">
        <v>5</v>
      </c>
      <c r="B9" s="10" t="s">
        <v>12</v>
      </c>
      <c r="C9" s="11">
        <v>25297</v>
      </c>
      <c r="D9" s="9">
        <v>56</v>
      </c>
      <c r="E9" s="9">
        <v>55</v>
      </c>
      <c r="F9" s="12" t="s">
        <v>13</v>
      </c>
      <c r="G9" s="13">
        <f t="shared" si="8"/>
        <v>2002</v>
      </c>
      <c r="H9" s="12">
        <v>12.27</v>
      </c>
      <c r="I9" s="15">
        <v>0.87819999999999998</v>
      </c>
      <c r="J9" s="14">
        <f t="shared" si="0"/>
        <v>10.775513999999999</v>
      </c>
      <c r="K9" s="16">
        <f t="shared" si="1"/>
        <v>404</v>
      </c>
      <c r="L9" s="16">
        <v>0</v>
      </c>
      <c r="M9" s="17">
        <v>1.3050999999999999</v>
      </c>
      <c r="N9" s="14">
        <f t="shared" si="2"/>
        <v>0</v>
      </c>
      <c r="O9" s="16" t="str">
        <f t="shared" si="3"/>
        <v>0</v>
      </c>
      <c r="P9" s="12">
        <v>14.03</v>
      </c>
      <c r="Q9" s="17">
        <v>1.242</v>
      </c>
      <c r="R9" s="14">
        <f t="shared" si="4"/>
        <v>17.425259999999998</v>
      </c>
      <c r="S9" s="16">
        <f t="shared" si="5"/>
        <v>939</v>
      </c>
      <c r="T9" s="16" t="s">
        <v>51</v>
      </c>
      <c r="U9" s="12">
        <v>1.49</v>
      </c>
      <c r="V9" s="17">
        <v>1.2330000000000001</v>
      </c>
      <c r="W9" s="14">
        <f t="shared" si="6"/>
        <v>1.8371700000000002</v>
      </c>
      <c r="X9" s="18">
        <f t="shared" si="7"/>
        <v>659</v>
      </c>
      <c r="Y9" s="44" t="s">
        <v>61</v>
      </c>
      <c r="Z9" s="19">
        <v>0.85560000000000003</v>
      </c>
      <c r="AA9" s="44" t="s">
        <v>61</v>
      </c>
      <c r="AB9" s="12">
        <v>0</v>
      </c>
    </row>
    <row r="10" spans="1:30">
      <c r="A10" s="9">
        <v>5</v>
      </c>
      <c r="B10" s="10" t="s">
        <v>14</v>
      </c>
      <c r="C10" s="11">
        <v>24408</v>
      </c>
      <c r="D10" s="9">
        <v>59</v>
      </c>
      <c r="E10" s="9">
        <v>55</v>
      </c>
      <c r="F10" s="12" t="s">
        <v>15</v>
      </c>
      <c r="G10" s="13">
        <f t="shared" si="8"/>
        <v>2080</v>
      </c>
      <c r="H10" s="12">
        <v>13.05</v>
      </c>
      <c r="I10" s="15">
        <v>0.87819999999999998</v>
      </c>
      <c r="J10" s="14">
        <f t="shared" si="0"/>
        <v>11.460510000000001</v>
      </c>
      <c r="K10" s="16">
        <f t="shared" si="1"/>
        <v>299</v>
      </c>
      <c r="L10" s="20">
        <v>3.4</v>
      </c>
      <c r="M10" s="17">
        <v>1.3050999999999999</v>
      </c>
      <c r="N10" s="14">
        <f t="shared" si="2"/>
        <v>4.4373399999999998</v>
      </c>
      <c r="O10" s="16">
        <f t="shared" si="3"/>
        <v>279</v>
      </c>
      <c r="P10" s="12">
        <v>8.82</v>
      </c>
      <c r="Q10" s="17">
        <v>1.242</v>
      </c>
      <c r="R10" s="14">
        <f t="shared" si="4"/>
        <v>10.95444</v>
      </c>
      <c r="S10" s="16">
        <f t="shared" si="5"/>
        <v>543</v>
      </c>
      <c r="T10" s="16" t="s">
        <v>51</v>
      </c>
      <c r="U10" s="12">
        <v>1.37</v>
      </c>
      <c r="V10" s="17">
        <v>1.2330000000000001</v>
      </c>
      <c r="W10" s="14">
        <f t="shared" si="6"/>
        <v>1.6892100000000003</v>
      </c>
      <c r="X10" s="18">
        <f t="shared" si="7"/>
        <v>535</v>
      </c>
      <c r="Y10" s="43" t="s">
        <v>57</v>
      </c>
      <c r="Z10" s="19">
        <v>0.85560000000000003</v>
      </c>
      <c r="AA10" s="43" t="s">
        <v>66</v>
      </c>
      <c r="AB10" s="12">
        <v>424</v>
      </c>
    </row>
    <row r="11" spans="1:30">
      <c r="A11" s="21"/>
      <c r="B11" s="22" t="s">
        <v>81</v>
      </c>
      <c r="C11" s="23"/>
      <c r="D11" s="24"/>
      <c r="E11" s="24"/>
      <c r="F11" s="25"/>
      <c r="G11" s="13"/>
      <c r="H11" s="26"/>
      <c r="I11" s="27"/>
      <c r="J11" s="28"/>
      <c r="K11" s="29"/>
      <c r="L11" s="21"/>
      <c r="M11" s="27"/>
      <c r="N11" s="23"/>
      <c r="O11" s="29"/>
      <c r="P11" s="26"/>
      <c r="Q11" s="27"/>
      <c r="R11" s="23"/>
      <c r="S11" s="29"/>
      <c r="T11" s="29"/>
      <c r="U11" s="25"/>
      <c r="V11" s="27"/>
      <c r="W11" s="24"/>
      <c r="X11" s="30"/>
      <c r="Y11" s="43"/>
      <c r="Z11" s="31"/>
      <c r="AA11" s="43"/>
      <c r="AB11" s="12"/>
    </row>
    <row r="12" spans="1:30">
      <c r="A12" s="9">
        <v>1</v>
      </c>
      <c r="B12" s="10" t="s">
        <v>16</v>
      </c>
      <c r="C12" s="11">
        <v>23872</v>
      </c>
      <c r="D12" s="9">
        <v>60</v>
      </c>
      <c r="E12" s="9">
        <v>60</v>
      </c>
      <c r="F12" s="12" t="s">
        <v>17</v>
      </c>
      <c r="G12" s="13">
        <f t="shared" si="8"/>
        <v>2543</v>
      </c>
      <c r="H12" s="12">
        <v>11.26</v>
      </c>
      <c r="I12" s="9">
        <v>0.87319999999999998</v>
      </c>
      <c r="J12" s="14">
        <f t="shared" ref="J12:J18" si="9">H12*I12</f>
        <v>9.8322319999999994</v>
      </c>
      <c r="K12" s="16">
        <f t="shared" ref="K12:K18" si="10">IF(AND(J12&gt;7,J12&lt;15.5),ROUNDDOWN(20.5173*(15.5-J12)^1.92,0),"0")</f>
        <v>573</v>
      </c>
      <c r="L12" s="16">
        <v>4.3600000000000003</v>
      </c>
      <c r="M12" s="17">
        <v>1.3875999999999999</v>
      </c>
      <c r="N12" s="14">
        <f t="shared" ref="N12:N18" si="11">L12*M12</f>
        <v>6.0499359999999998</v>
      </c>
      <c r="O12" s="16">
        <f t="shared" ref="O12:O18" si="12">IF(AND(N12&gt;2.2,N12&lt;9),ROUNDDOWN(0.14354*((N12*100)-220)^1.4,0),"0")</f>
        <v>597</v>
      </c>
      <c r="P12" s="12">
        <v>10.93</v>
      </c>
      <c r="Q12" s="17">
        <v>1.2252000000000001</v>
      </c>
      <c r="R12" s="14">
        <f t="shared" ref="R12:R18" si="13">P12*Q12</f>
        <v>13.391436000000001</v>
      </c>
      <c r="S12" s="16">
        <f t="shared" ref="S12:S18" si="14">IF(AND(R12&gt;1.5,R12&lt;23),ROUNDDOWN(51.39*(R12-1.5)^1.05,0),"0")</f>
        <v>691</v>
      </c>
      <c r="T12" s="16" t="s">
        <v>51</v>
      </c>
      <c r="U12" s="12">
        <v>1.34</v>
      </c>
      <c r="V12" s="17">
        <v>1.2981</v>
      </c>
      <c r="W12" s="14">
        <f t="shared" ref="W12:W18" si="15">U12*V12</f>
        <v>1.7394540000000001</v>
      </c>
      <c r="X12" s="18">
        <f t="shared" ref="X12:X18" si="16">IF(AND(W12&gt;1,W12&lt;2.45),ROUNDDOWN(0.8465*((W12*100)-75)^1.42,0),"0")</f>
        <v>576</v>
      </c>
      <c r="Y12" s="43" t="s">
        <v>58</v>
      </c>
      <c r="Z12" s="19">
        <v>0.82079999999999997</v>
      </c>
      <c r="AA12" s="43" t="s">
        <v>67</v>
      </c>
      <c r="AB12" s="12">
        <v>106</v>
      </c>
    </row>
    <row r="13" spans="1:30">
      <c r="A13" s="9">
        <v>2</v>
      </c>
      <c r="B13" s="10" t="s">
        <v>18</v>
      </c>
      <c r="C13" s="11">
        <v>22695</v>
      </c>
      <c r="D13" s="9">
        <v>63</v>
      </c>
      <c r="E13" s="9">
        <v>60</v>
      </c>
      <c r="F13" s="12" t="s">
        <v>19</v>
      </c>
      <c r="G13" s="13">
        <f t="shared" si="8"/>
        <v>2435</v>
      </c>
      <c r="H13" s="12">
        <v>12.94</v>
      </c>
      <c r="I13" s="32">
        <v>0.87319999999999998</v>
      </c>
      <c r="J13" s="14">
        <f t="shared" si="9"/>
        <v>11.299208</v>
      </c>
      <c r="K13" s="16">
        <f t="shared" si="10"/>
        <v>322</v>
      </c>
      <c r="L13" s="16">
        <v>3.61</v>
      </c>
      <c r="M13" s="17">
        <v>1.3875999999999999</v>
      </c>
      <c r="N13" s="14">
        <f t="shared" si="11"/>
        <v>5.0092359999999996</v>
      </c>
      <c r="O13" s="16">
        <f t="shared" si="12"/>
        <v>384</v>
      </c>
      <c r="P13" s="12">
        <v>10.39</v>
      </c>
      <c r="Q13" s="17">
        <v>1.2252000000000001</v>
      </c>
      <c r="R13" s="14">
        <f t="shared" si="13"/>
        <v>12.729828000000001</v>
      </c>
      <c r="S13" s="16">
        <f t="shared" si="14"/>
        <v>651</v>
      </c>
      <c r="T13" s="16" t="s">
        <v>51</v>
      </c>
      <c r="U13" s="12">
        <v>1.25</v>
      </c>
      <c r="V13" s="17">
        <v>1.2981</v>
      </c>
      <c r="W13" s="14">
        <f t="shared" si="15"/>
        <v>1.622625</v>
      </c>
      <c r="X13" s="18">
        <f t="shared" si="16"/>
        <v>482</v>
      </c>
      <c r="Y13" s="43" t="s">
        <v>59</v>
      </c>
      <c r="Z13" s="19">
        <v>0.82079999999999997</v>
      </c>
      <c r="AA13" s="43" t="s">
        <v>68</v>
      </c>
      <c r="AB13" s="12">
        <v>596</v>
      </c>
    </row>
    <row r="14" spans="1:30">
      <c r="A14" s="9">
        <v>3</v>
      </c>
      <c r="B14" s="10" t="s">
        <v>82</v>
      </c>
      <c r="C14" s="11">
        <v>19238</v>
      </c>
      <c r="D14" s="9">
        <v>73</v>
      </c>
      <c r="E14" s="9">
        <v>70</v>
      </c>
      <c r="F14" s="12" t="s">
        <v>21</v>
      </c>
      <c r="G14" s="13">
        <f t="shared" si="8"/>
        <v>2367</v>
      </c>
      <c r="H14" s="12">
        <v>12.91</v>
      </c>
      <c r="I14" s="9">
        <v>0.81740000000000002</v>
      </c>
      <c r="J14" s="14">
        <f t="shared" si="9"/>
        <v>10.552634000000001</v>
      </c>
      <c r="K14" s="16">
        <f t="shared" si="10"/>
        <v>441</v>
      </c>
      <c r="L14" s="16">
        <v>3.53</v>
      </c>
      <c r="M14" s="17">
        <v>1.5787</v>
      </c>
      <c r="N14" s="14">
        <f t="shared" si="11"/>
        <v>5.5728109999999997</v>
      </c>
      <c r="O14" s="16">
        <f t="shared" si="12"/>
        <v>496</v>
      </c>
      <c r="P14" s="12">
        <v>10.15</v>
      </c>
      <c r="Q14" s="17">
        <v>1.3036000000000001</v>
      </c>
      <c r="R14" s="14">
        <f t="shared" si="13"/>
        <v>13.231540000000001</v>
      </c>
      <c r="S14" s="16">
        <f t="shared" si="14"/>
        <v>681</v>
      </c>
      <c r="T14" s="16" t="s">
        <v>53</v>
      </c>
      <c r="U14" s="12">
        <v>1.25</v>
      </c>
      <c r="V14" s="17">
        <v>1.4441999999999999</v>
      </c>
      <c r="W14" s="14">
        <f t="shared" si="15"/>
        <v>1.80525</v>
      </c>
      <c r="X14" s="18">
        <f t="shared" si="16"/>
        <v>632</v>
      </c>
      <c r="Y14" s="43" t="s">
        <v>60</v>
      </c>
      <c r="Z14" s="19">
        <v>0.75270000000000004</v>
      </c>
      <c r="AA14" s="43" t="s">
        <v>69</v>
      </c>
      <c r="AB14" s="12">
        <v>117</v>
      </c>
    </row>
    <row r="15" spans="1:30">
      <c r="A15" s="9">
        <v>4</v>
      </c>
      <c r="B15" s="10" t="s">
        <v>20</v>
      </c>
      <c r="C15" s="11">
        <v>21795</v>
      </c>
      <c r="D15" s="9">
        <v>74</v>
      </c>
      <c r="E15" s="9">
        <v>70</v>
      </c>
      <c r="F15" s="12" t="s">
        <v>22</v>
      </c>
      <c r="G15" s="13">
        <f t="shared" si="8"/>
        <v>2356</v>
      </c>
      <c r="H15" s="12">
        <v>12.22</v>
      </c>
      <c r="I15" s="9">
        <v>0.81740000000000002</v>
      </c>
      <c r="J15" s="14">
        <f t="shared" si="9"/>
        <v>9.9886280000000003</v>
      </c>
      <c r="K15" s="16">
        <f t="shared" si="10"/>
        <v>543</v>
      </c>
      <c r="L15" s="16">
        <v>3.81</v>
      </c>
      <c r="M15" s="17">
        <v>1.5787</v>
      </c>
      <c r="N15" s="14">
        <f t="shared" si="11"/>
        <v>6.0148469999999996</v>
      </c>
      <c r="O15" s="16">
        <f t="shared" si="12"/>
        <v>590</v>
      </c>
      <c r="P15" s="12">
        <v>8.5399999999999991</v>
      </c>
      <c r="Q15" s="17">
        <v>1.3036000000000001</v>
      </c>
      <c r="R15" s="14">
        <f t="shared" si="13"/>
        <v>11.132743999999999</v>
      </c>
      <c r="S15" s="16">
        <f t="shared" si="14"/>
        <v>554</v>
      </c>
      <c r="T15" s="16" t="s">
        <v>53</v>
      </c>
      <c r="U15" s="12">
        <v>1.28</v>
      </c>
      <c r="V15" s="17">
        <v>1.4441999999999999</v>
      </c>
      <c r="W15" s="14">
        <f t="shared" si="15"/>
        <v>1.848576</v>
      </c>
      <c r="X15" s="18">
        <f t="shared" si="16"/>
        <v>669</v>
      </c>
      <c r="Y15" s="43" t="s">
        <v>61</v>
      </c>
      <c r="Z15" s="19">
        <v>0</v>
      </c>
      <c r="AA15" s="43" t="s">
        <v>61</v>
      </c>
      <c r="AB15" s="12">
        <v>0</v>
      </c>
    </row>
    <row r="16" spans="1:30">
      <c r="A16" s="9">
        <v>5</v>
      </c>
      <c r="B16" s="10" t="s">
        <v>23</v>
      </c>
      <c r="C16" s="11">
        <v>16416</v>
      </c>
      <c r="D16" s="9">
        <v>81</v>
      </c>
      <c r="E16" s="9">
        <v>80</v>
      </c>
      <c r="F16" s="12" t="s">
        <v>24</v>
      </c>
      <c r="G16" s="13">
        <f t="shared" si="8"/>
        <v>2213</v>
      </c>
      <c r="H16" s="14">
        <v>13.4</v>
      </c>
      <c r="I16" s="9">
        <v>0.72489999999999999</v>
      </c>
      <c r="J16" s="14">
        <f t="shared" si="9"/>
        <v>9.7136600000000008</v>
      </c>
      <c r="K16" s="16">
        <f t="shared" si="10"/>
        <v>596</v>
      </c>
      <c r="L16" s="16">
        <v>3.12</v>
      </c>
      <c r="M16" s="17">
        <v>1.8448</v>
      </c>
      <c r="N16" s="14">
        <f t="shared" si="11"/>
        <v>5.755776</v>
      </c>
      <c r="O16" s="16">
        <f t="shared" si="12"/>
        <v>534</v>
      </c>
      <c r="P16" s="12">
        <v>6.57</v>
      </c>
      <c r="Q16" s="17">
        <v>1.3885000000000001</v>
      </c>
      <c r="R16" s="14">
        <f t="shared" si="13"/>
        <v>9.1224450000000008</v>
      </c>
      <c r="S16" s="16">
        <f t="shared" si="14"/>
        <v>433</v>
      </c>
      <c r="T16" s="16" t="s">
        <v>54</v>
      </c>
      <c r="U16" s="12">
        <v>1.1299999999999999</v>
      </c>
      <c r="V16" s="17">
        <v>1.6166</v>
      </c>
      <c r="W16" s="14">
        <f t="shared" si="15"/>
        <v>1.8267579999999999</v>
      </c>
      <c r="X16" s="18">
        <f t="shared" si="16"/>
        <v>650</v>
      </c>
      <c r="Y16" s="43" t="s">
        <v>61</v>
      </c>
      <c r="Z16" s="19">
        <v>0.67559999999999998</v>
      </c>
      <c r="AA16" s="43" t="s">
        <v>61</v>
      </c>
      <c r="AB16" s="12">
        <v>0</v>
      </c>
    </row>
    <row r="17" spans="1:28">
      <c r="A17" s="9">
        <v>6</v>
      </c>
      <c r="B17" s="10" t="s">
        <v>25</v>
      </c>
      <c r="C17" s="11">
        <v>23914</v>
      </c>
      <c r="D17" s="9">
        <v>60</v>
      </c>
      <c r="E17" s="9">
        <v>60</v>
      </c>
      <c r="F17" s="12" t="s">
        <v>26</v>
      </c>
      <c r="G17" s="13">
        <f t="shared" si="8"/>
        <v>1222</v>
      </c>
      <c r="H17" s="12">
        <v>14.52</v>
      </c>
      <c r="I17" s="9">
        <v>0.87319999999999998</v>
      </c>
      <c r="J17" s="14">
        <f t="shared" si="9"/>
        <v>12.678863999999999</v>
      </c>
      <c r="K17" s="16">
        <f t="shared" si="10"/>
        <v>150</v>
      </c>
      <c r="L17" s="16">
        <v>1.76</v>
      </c>
      <c r="M17" s="17">
        <v>1.3875999999999999</v>
      </c>
      <c r="N17" s="14">
        <f t="shared" si="11"/>
        <v>2.4421759999999999</v>
      </c>
      <c r="O17" s="16">
        <f t="shared" si="12"/>
        <v>12</v>
      </c>
      <c r="P17" s="14">
        <v>8.5</v>
      </c>
      <c r="Q17" s="17">
        <v>1.2252000000000001</v>
      </c>
      <c r="R17" s="14">
        <f t="shared" si="13"/>
        <v>10.414200000000001</v>
      </c>
      <c r="S17" s="16">
        <f t="shared" si="14"/>
        <v>511</v>
      </c>
      <c r="T17" s="16" t="s">
        <v>51</v>
      </c>
      <c r="U17" s="12">
        <v>1.22</v>
      </c>
      <c r="V17" s="17">
        <v>1.2981</v>
      </c>
      <c r="W17" s="14">
        <f t="shared" si="15"/>
        <v>1.583682</v>
      </c>
      <c r="X17" s="18">
        <f t="shared" si="16"/>
        <v>452</v>
      </c>
      <c r="Y17" s="43" t="s">
        <v>62</v>
      </c>
      <c r="Z17" s="19">
        <v>0.82079999999999997</v>
      </c>
      <c r="AA17" s="43" t="s">
        <v>70</v>
      </c>
      <c r="AB17" s="12">
        <v>97</v>
      </c>
    </row>
    <row r="18" spans="1:28">
      <c r="A18" s="9">
        <v>7</v>
      </c>
      <c r="B18" s="10" t="s">
        <v>27</v>
      </c>
      <c r="C18" s="11">
        <v>20527</v>
      </c>
      <c r="D18" s="9">
        <v>69</v>
      </c>
      <c r="E18" s="9">
        <v>65</v>
      </c>
      <c r="F18" s="12" t="s">
        <v>28</v>
      </c>
      <c r="G18" s="13">
        <f t="shared" si="8"/>
        <v>1136</v>
      </c>
      <c r="H18" s="12">
        <v>0</v>
      </c>
      <c r="I18" s="9">
        <v>0.83509999999999995</v>
      </c>
      <c r="J18" s="14">
        <f t="shared" si="9"/>
        <v>0</v>
      </c>
      <c r="K18" s="16" t="str">
        <f t="shared" si="10"/>
        <v>0</v>
      </c>
      <c r="L18" s="16">
        <v>2.95</v>
      </c>
      <c r="M18" s="17">
        <v>1.4782999999999999</v>
      </c>
      <c r="N18" s="14">
        <f t="shared" si="11"/>
        <v>4.3609850000000003</v>
      </c>
      <c r="O18" s="16">
        <f t="shared" si="12"/>
        <v>266</v>
      </c>
      <c r="P18" s="14">
        <v>7.4</v>
      </c>
      <c r="Q18" s="17">
        <v>1.3317000000000001</v>
      </c>
      <c r="R18" s="14">
        <f t="shared" si="13"/>
        <v>9.8545800000000021</v>
      </c>
      <c r="S18" s="16">
        <f t="shared" si="14"/>
        <v>477</v>
      </c>
      <c r="T18" s="16" t="s">
        <v>51</v>
      </c>
      <c r="U18" s="14">
        <v>1.1000000000000001</v>
      </c>
      <c r="V18" s="17">
        <v>1.3683000000000001</v>
      </c>
      <c r="W18" s="14">
        <f t="shared" si="15"/>
        <v>1.5051300000000003</v>
      </c>
      <c r="X18" s="18">
        <f t="shared" si="16"/>
        <v>393</v>
      </c>
      <c r="Y18" s="43" t="s">
        <v>63</v>
      </c>
      <c r="Z18" s="19">
        <v>0.78649999999999998</v>
      </c>
      <c r="AA18" s="43" t="s">
        <v>71</v>
      </c>
      <c r="AB18" s="12">
        <v>0</v>
      </c>
    </row>
  </sheetData>
  <mergeCells count="7">
    <mergeCell ref="U2:X3"/>
    <mergeCell ref="Y2:AB3"/>
    <mergeCell ref="E3:F3"/>
    <mergeCell ref="G2:G3"/>
    <mergeCell ref="H2:K3"/>
    <mergeCell ref="L2:O3"/>
    <mergeCell ref="P2:T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workbookViewId="0">
      <selection activeCell="C13" sqref="C13"/>
    </sheetView>
  </sheetViews>
  <sheetFormatPr defaultColWidth="8.8984375" defaultRowHeight="15.6"/>
  <cols>
    <col min="1" max="1" width="5.09765625" style="1" customWidth="1"/>
    <col min="2" max="2" width="17.09765625" style="1" bestFit="1" customWidth="1"/>
    <col min="3" max="3" width="11.3984375" style="1" customWidth="1"/>
    <col min="4" max="4" width="5.09765625" style="1" customWidth="1"/>
    <col min="5" max="5" width="6.09765625" style="1" bestFit="1" customWidth="1"/>
    <col min="6" max="6" width="12.3984375" style="1" bestFit="1" customWidth="1"/>
    <col min="7" max="7" width="7.09765625" style="1" bestFit="1" customWidth="1"/>
    <col min="8" max="8" width="6.09765625" style="1" bestFit="1" customWidth="1"/>
    <col min="9" max="9" width="6.8984375" style="1" bestFit="1" customWidth="1"/>
    <col min="10" max="10" width="5.3984375" style="1" bestFit="1" customWidth="1"/>
    <col min="11" max="11" width="5.09765625" style="1" bestFit="1" customWidth="1"/>
    <col min="12" max="12" width="6.09765625" style="1" bestFit="1" customWidth="1"/>
    <col min="13" max="13" width="6.8984375" style="1" bestFit="1" customWidth="1"/>
    <col min="14" max="14" width="5.296875" style="1" bestFit="1" customWidth="1"/>
    <col min="15" max="15" width="5.09765625" style="1" bestFit="1" customWidth="1"/>
    <col min="16" max="16" width="6.09765625" style="1" bestFit="1" customWidth="1"/>
    <col min="17" max="17" width="6.8984375" style="1" bestFit="1" customWidth="1"/>
    <col min="18" max="18" width="5.3984375" style="1" bestFit="1" customWidth="1"/>
    <col min="19" max="20" width="5.09765625" style="1" bestFit="1" customWidth="1"/>
    <col min="21" max="21" width="6.09765625" style="1" bestFit="1" customWidth="1"/>
    <col min="22" max="22" width="6.8984375" style="1" bestFit="1" customWidth="1"/>
    <col min="23" max="23" width="5.296875" style="1" bestFit="1" customWidth="1"/>
    <col min="24" max="24" width="5.09765625" style="1" bestFit="1" customWidth="1"/>
    <col min="25" max="25" width="7" style="1" bestFit="1" customWidth="1"/>
    <col min="26" max="26" width="6.8984375" style="1" bestFit="1" customWidth="1"/>
    <col min="27" max="27" width="7" style="1" bestFit="1" customWidth="1"/>
    <col min="28" max="28" width="5.09765625" style="1" bestFit="1" customWidth="1"/>
    <col min="29" max="29" width="7.69921875" style="1" customWidth="1"/>
    <col min="30" max="16384" width="8.8984375" style="1"/>
  </cols>
  <sheetData>
    <row r="1" spans="1:29">
      <c r="A1" s="1" t="s">
        <v>29</v>
      </c>
      <c r="E1" s="64" t="s">
        <v>32</v>
      </c>
    </row>
    <row r="2" spans="1:29">
      <c r="A2" s="1" t="s">
        <v>31</v>
      </c>
      <c r="E2" s="64" t="s">
        <v>30</v>
      </c>
      <c r="F2" s="65"/>
      <c r="G2" s="97" t="s">
        <v>2</v>
      </c>
      <c r="H2" s="94" t="s">
        <v>3</v>
      </c>
      <c r="I2" s="94"/>
      <c r="J2" s="94"/>
      <c r="K2" s="94"/>
      <c r="L2" s="94" t="s">
        <v>84</v>
      </c>
      <c r="M2" s="94"/>
      <c r="N2" s="94"/>
      <c r="O2" s="94"/>
      <c r="P2" s="94" t="s">
        <v>85</v>
      </c>
      <c r="Q2" s="94"/>
      <c r="R2" s="94"/>
      <c r="S2" s="94"/>
      <c r="T2" s="94"/>
      <c r="U2" s="94" t="s">
        <v>83</v>
      </c>
      <c r="V2" s="94"/>
      <c r="W2" s="94"/>
      <c r="X2" s="94"/>
      <c r="Y2" s="94" t="s">
        <v>4</v>
      </c>
      <c r="Z2" s="94"/>
      <c r="AA2" s="94"/>
      <c r="AB2" s="94"/>
      <c r="AC2" s="42"/>
    </row>
    <row r="3" spans="1:29">
      <c r="A3" s="1" t="s">
        <v>33</v>
      </c>
      <c r="D3" s="57"/>
      <c r="E3" s="92">
        <v>46039</v>
      </c>
      <c r="F3" s="93"/>
      <c r="G3" s="97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</row>
    <row r="4" spans="1:29">
      <c r="A4" s="9" t="s">
        <v>0</v>
      </c>
      <c r="B4" s="9" t="s">
        <v>1</v>
      </c>
      <c r="C4" s="9" t="s">
        <v>74</v>
      </c>
      <c r="D4" s="52" t="s">
        <v>36</v>
      </c>
      <c r="E4" s="52" t="s">
        <v>35</v>
      </c>
      <c r="F4" s="52" t="s">
        <v>73</v>
      </c>
      <c r="G4" s="46" t="s">
        <v>40</v>
      </c>
      <c r="H4" s="47" t="s">
        <v>34</v>
      </c>
      <c r="I4" s="46" t="s">
        <v>39</v>
      </c>
      <c r="J4" s="48" t="s">
        <v>38</v>
      </c>
      <c r="K4" s="47" t="s">
        <v>2</v>
      </c>
      <c r="L4" s="47" t="s">
        <v>34</v>
      </c>
      <c r="M4" s="46" t="s">
        <v>39</v>
      </c>
      <c r="N4" s="48" t="s">
        <v>38</v>
      </c>
      <c r="O4" s="47" t="s">
        <v>2</v>
      </c>
      <c r="P4" s="47" t="s">
        <v>34</v>
      </c>
      <c r="Q4" s="46" t="s">
        <v>39</v>
      </c>
      <c r="R4" s="48" t="s">
        <v>38</v>
      </c>
      <c r="S4" s="47" t="s">
        <v>2</v>
      </c>
      <c r="T4" s="47" t="s">
        <v>50</v>
      </c>
      <c r="U4" s="47" t="s">
        <v>34</v>
      </c>
      <c r="V4" s="46" t="s">
        <v>39</v>
      </c>
      <c r="W4" s="48" t="s">
        <v>38</v>
      </c>
      <c r="X4" s="49" t="s">
        <v>2</v>
      </c>
      <c r="Y4" s="47" t="s">
        <v>34</v>
      </c>
      <c r="Z4" s="50" t="s">
        <v>39</v>
      </c>
      <c r="AA4" s="50" t="s">
        <v>38</v>
      </c>
      <c r="AB4" s="51" t="s">
        <v>2</v>
      </c>
    </row>
    <row r="5" spans="1:29">
      <c r="A5" s="61"/>
      <c r="B5" s="62" t="s">
        <v>49</v>
      </c>
      <c r="C5" s="62"/>
      <c r="D5" s="62"/>
      <c r="E5" s="62"/>
      <c r="F5" s="63"/>
      <c r="G5" s="52"/>
      <c r="H5" s="26"/>
      <c r="I5" s="25"/>
      <c r="J5" s="28"/>
      <c r="K5" s="29"/>
      <c r="L5" s="21"/>
      <c r="N5" s="23"/>
      <c r="O5" s="29"/>
      <c r="P5" s="26"/>
      <c r="Q5" s="25"/>
      <c r="R5" s="23"/>
      <c r="S5" s="29"/>
      <c r="T5" s="26"/>
      <c r="U5" s="53"/>
      <c r="V5" s="23"/>
      <c r="W5" s="30"/>
      <c r="X5" s="21"/>
      <c r="Y5" s="35"/>
      <c r="Z5" s="53"/>
      <c r="AB5" s="29"/>
      <c r="AC5" s="54"/>
    </row>
    <row r="6" spans="1:29">
      <c r="A6" s="47">
        <v>1</v>
      </c>
      <c r="B6" s="58" t="s">
        <v>41</v>
      </c>
      <c r="C6" s="59">
        <v>30378</v>
      </c>
      <c r="D6" s="51">
        <v>42</v>
      </c>
      <c r="E6" s="51">
        <v>40</v>
      </c>
      <c r="F6" s="60" t="s">
        <v>42</v>
      </c>
      <c r="G6" s="13">
        <f>K6+O6+S6+X6+AB6</f>
        <v>2833</v>
      </c>
      <c r="H6" s="12">
        <v>9.8800000000000008</v>
      </c>
      <c r="I6" s="12">
        <v>0.92879999999999996</v>
      </c>
      <c r="J6" s="14">
        <f>H6*I6</f>
        <v>9.1765439999999998</v>
      </c>
      <c r="K6" s="16">
        <f>IF(AND(J6&gt;7,J6&lt;15.5),ROUNDDOWN(20.0479*(17-J6)^1.835,0),"0")</f>
        <v>873</v>
      </c>
      <c r="L6" s="14">
        <v>1.28</v>
      </c>
      <c r="M6" s="12">
        <v>1.0714999999999999</v>
      </c>
      <c r="N6" s="14">
        <f>L6*M6</f>
        <v>1.3715199999999999</v>
      </c>
      <c r="O6" s="16">
        <f>IF(AND(N6&gt;1,N6&lt;2.45),ROUNDDOWN(1.84523*((N6*100)-75)^1.348,0),"0")</f>
        <v>482</v>
      </c>
      <c r="P6" s="55">
        <v>8.3800000000000008</v>
      </c>
      <c r="Q6" s="74">
        <v>1.1164000000000001</v>
      </c>
      <c r="R6" s="55">
        <f>P6*Q6</f>
        <v>9.3554320000000022</v>
      </c>
      <c r="S6" s="75">
        <f>IF(AND(R6&gt;1.5,R6&lt;23),ROUNDDOWN(56.0211*(R6-1.5)^1.05,0),"0")</f>
        <v>487</v>
      </c>
      <c r="T6" s="39" t="s">
        <v>53</v>
      </c>
      <c r="U6" s="45">
        <v>4.55</v>
      </c>
      <c r="V6" s="74">
        <v>1.0905</v>
      </c>
      <c r="W6" s="55">
        <f>U6*V6</f>
        <v>4.9617750000000003</v>
      </c>
      <c r="X6" s="75">
        <f>IF(AND(W6&gt;2.2,W6&lt;9),ROUNDDOWN(0.188807*((W6*100)-210)^1.41,0),"0")</f>
        <v>549</v>
      </c>
      <c r="Y6" s="43" t="s">
        <v>75</v>
      </c>
      <c r="Z6" s="12">
        <v>0.95630000000000004</v>
      </c>
      <c r="AA6" s="43" t="s">
        <v>78</v>
      </c>
      <c r="AB6" s="40">
        <v>442</v>
      </c>
    </row>
    <row r="7" spans="1:29">
      <c r="A7" s="36">
        <v>2</v>
      </c>
      <c r="B7" s="10" t="s">
        <v>43</v>
      </c>
      <c r="C7" s="41">
        <v>30875</v>
      </c>
      <c r="D7" s="9">
        <v>41</v>
      </c>
      <c r="E7" s="9">
        <v>40</v>
      </c>
      <c r="F7" s="12" t="s">
        <v>44</v>
      </c>
      <c r="G7" s="13">
        <f t="shared" ref="G7:G9" si="0">K7+O7+S7+X7+AB7</f>
        <v>2502</v>
      </c>
      <c r="H7" s="12">
        <v>11.41</v>
      </c>
      <c r="I7" s="12">
        <v>0.92879999999999996</v>
      </c>
      <c r="J7" s="14">
        <f>H7*I7</f>
        <v>10.597607999999999</v>
      </c>
      <c r="K7" s="16">
        <f>IF(AND(J7&gt;7,J7&lt;15.5),ROUNDDOWN(20.0479*(17-J7)^1.835,0),"0")</f>
        <v>604</v>
      </c>
      <c r="L7" s="14">
        <v>1.22</v>
      </c>
      <c r="M7" s="12">
        <v>1.0714999999999999</v>
      </c>
      <c r="N7" s="14">
        <f>L7*M7</f>
        <v>1.3072299999999999</v>
      </c>
      <c r="O7" s="16">
        <f>IF(AND(N7&gt;1,N7&lt;2.45),ROUNDDOWN(1.84523*((N7*100)-75)^1.348,0),"0")</f>
        <v>416</v>
      </c>
      <c r="P7" s="55">
        <v>7.36</v>
      </c>
      <c r="Q7" s="74">
        <v>1.1164000000000001</v>
      </c>
      <c r="R7" s="55">
        <f>P7*Q7</f>
        <v>8.216704</v>
      </c>
      <c r="S7" s="75">
        <f>IF(AND(R7&gt;1.5,R7&lt;23),ROUNDDOWN(56.0211*(R7-1.5)^1.05,0),"0")</f>
        <v>413</v>
      </c>
      <c r="T7" s="39" t="s">
        <v>53</v>
      </c>
      <c r="U7" s="45">
        <v>4.55</v>
      </c>
      <c r="V7" s="74">
        <v>1.0905</v>
      </c>
      <c r="W7" s="55">
        <f>U7*V7</f>
        <v>4.9617750000000003</v>
      </c>
      <c r="X7" s="75">
        <f>IF(AND(W7&gt;2.2,W7&lt;9),ROUNDDOWN(0.188807*((W7*100)-210)^1.41,0),"0")</f>
        <v>549</v>
      </c>
      <c r="Y7" s="43" t="s">
        <v>76</v>
      </c>
      <c r="Z7" s="12">
        <v>0.95630000000000004</v>
      </c>
      <c r="AA7" s="43" t="s">
        <v>79</v>
      </c>
      <c r="AB7" s="40">
        <v>520</v>
      </c>
    </row>
    <row r="8" spans="1:29">
      <c r="A8" s="36">
        <v>3</v>
      </c>
      <c r="B8" s="37" t="s">
        <v>45</v>
      </c>
      <c r="C8" s="38">
        <v>26021</v>
      </c>
      <c r="D8" s="9">
        <v>54</v>
      </c>
      <c r="E8" s="9">
        <v>50</v>
      </c>
      <c r="F8" s="12" t="s">
        <v>46</v>
      </c>
      <c r="G8" s="13">
        <f t="shared" si="0"/>
        <v>2356</v>
      </c>
      <c r="H8" s="12">
        <v>12.29</v>
      </c>
      <c r="I8" s="12">
        <v>0.8861</v>
      </c>
      <c r="J8" s="14">
        <f>H8*I8</f>
        <v>10.890168999999998</v>
      </c>
      <c r="K8" s="16">
        <f>IF(AND(J8&gt;7,J8&lt;15.5),ROUNDDOWN(20.0479*(17-J8)^1.835,0),"0")</f>
        <v>555</v>
      </c>
      <c r="L8" s="12">
        <v>1.22</v>
      </c>
      <c r="M8" s="12">
        <v>1.1826000000000001</v>
      </c>
      <c r="N8" s="14">
        <f>L8*M8</f>
        <v>1.4427720000000002</v>
      </c>
      <c r="O8" s="16">
        <f>IF(AND(N8&gt;1,N8&lt;2.45),ROUNDDOWN(1.84523*((N8*100)-75)^1.348,0),"0")</f>
        <v>558</v>
      </c>
      <c r="P8" s="74">
        <v>9.33</v>
      </c>
      <c r="Q8" s="76">
        <v>1.133</v>
      </c>
      <c r="R8" s="55">
        <f>P8*Q8</f>
        <v>10.57089</v>
      </c>
      <c r="S8" s="75">
        <f>IF(AND(R8&gt;1.5,R8&lt;23),ROUNDDOWN(56.0211*(R8-1.5)^1.05,0),"0")</f>
        <v>567</v>
      </c>
      <c r="T8" s="39" t="s">
        <v>54</v>
      </c>
      <c r="U8" s="45">
        <v>3.8</v>
      </c>
      <c r="V8" s="74">
        <v>1.2225999999999999</v>
      </c>
      <c r="W8" s="55">
        <f>U8*V8</f>
        <v>4.6458799999999991</v>
      </c>
      <c r="X8" s="75">
        <f>IF(AND(W8&gt;2.2,W8&lt;9),ROUNDDOWN(0.188807*((W8*100)-210)^1.41,0),"0")</f>
        <v>465</v>
      </c>
      <c r="Y8" s="43" t="s">
        <v>77</v>
      </c>
      <c r="Z8" s="12">
        <v>0.88139999999999996</v>
      </c>
      <c r="AA8" s="43" t="s">
        <v>80</v>
      </c>
      <c r="AB8" s="40">
        <v>211</v>
      </c>
    </row>
    <row r="9" spans="1:29">
      <c r="A9" s="36">
        <v>4</v>
      </c>
      <c r="B9" s="37" t="s">
        <v>47</v>
      </c>
      <c r="C9" s="38">
        <v>29067</v>
      </c>
      <c r="D9" s="9">
        <v>46</v>
      </c>
      <c r="E9" s="9">
        <v>45</v>
      </c>
      <c r="F9" s="12" t="s">
        <v>48</v>
      </c>
      <c r="G9" s="13">
        <f t="shared" si="0"/>
        <v>1807</v>
      </c>
      <c r="H9" s="12">
        <v>13.18</v>
      </c>
      <c r="I9" s="56">
        <v>0.89800000000000002</v>
      </c>
      <c r="J9" s="14">
        <f>H9*I9</f>
        <v>11.83564</v>
      </c>
      <c r="K9" s="16">
        <f>IF(AND(J9&gt;7,J9&lt;15.5),ROUNDDOWN(20.0479*(17-J9)^1.835,0),"0")</f>
        <v>407</v>
      </c>
      <c r="L9" s="14">
        <v>1.19</v>
      </c>
      <c r="M9" s="12">
        <v>1.1254999999999999</v>
      </c>
      <c r="N9" s="14">
        <f>L9*M9</f>
        <v>1.3393449999999998</v>
      </c>
      <c r="O9" s="16">
        <f>IF(AND(N9&gt;1,N9&lt;2.45),ROUNDDOWN(1.84523*((N9*100)-75)^1.348,0),"0")</f>
        <v>449</v>
      </c>
      <c r="P9" s="55">
        <v>8.5399999999999991</v>
      </c>
      <c r="Q9" s="74">
        <v>1.2061999999999999</v>
      </c>
      <c r="R9" s="55">
        <f>P9*Q9</f>
        <v>10.300947999999998</v>
      </c>
      <c r="S9" s="75">
        <f>IF(AND(R9&gt;1.5,R9&lt;23),ROUNDDOWN(56.0211*(R9-1.5)^1.05,0),"0")</f>
        <v>549</v>
      </c>
      <c r="T9" s="39" t="s">
        <v>53</v>
      </c>
      <c r="U9" s="45">
        <v>3.81</v>
      </c>
      <c r="V9" s="74">
        <v>1.1536999999999999</v>
      </c>
      <c r="W9" s="55">
        <f>U9*V9</f>
        <v>4.3955969999999995</v>
      </c>
      <c r="X9" s="75">
        <f>IF(AND(W9&gt;2.2,W9&lt;9),ROUNDDOWN(0.188807*((W9*100)-210)^1.41,0),"0")</f>
        <v>402</v>
      </c>
      <c r="Y9" s="43" t="s">
        <v>61</v>
      </c>
      <c r="Z9" s="12">
        <v>0.91920000000000002</v>
      </c>
      <c r="AA9" s="44">
        <v>0</v>
      </c>
      <c r="AB9" s="40">
        <v>0</v>
      </c>
    </row>
  </sheetData>
  <mergeCells count="7">
    <mergeCell ref="U2:X3"/>
    <mergeCell ref="Y2:AB3"/>
    <mergeCell ref="E3:F3"/>
    <mergeCell ref="G2:G3"/>
    <mergeCell ref="H2:K3"/>
    <mergeCell ref="L2:O3"/>
    <mergeCell ref="P2:T3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8" sqref="F18"/>
    </sheetView>
  </sheetViews>
  <sheetFormatPr defaultRowHeight="13.8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Muži oprava</vt:lpstr>
      <vt:lpstr>Ženy oprava</vt:lpstr>
      <vt:lpstr>Muži původní</vt:lpstr>
      <vt:lpstr>Ženy původní</vt:lpstr>
      <vt:lpstr>List1</vt:lpstr>
      <vt:lpstr>'Ženy oprava'!Print_Area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Šebelka</dc:creator>
  <cp:lastModifiedBy>jzd</cp:lastModifiedBy>
  <cp:lastPrinted>2026-02-06T16:38:56Z</cp:lastPrinted>
  <dcterms:created xsi:type="dcterms:W3CDTF">2026-01-19T16:29:48Z</dcterms:created>
  <dcterms:modified xsi:type="dcterms:W3CDTF">2026-02-08T13:00:06Z</dcterms:modified>
</cp:coreProperties>
</file>